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PC_User\Desktop\"/>
    </mc:Choice>
  </mc:AlternateContent>
  <xr:revisionPtr revIDLastSave="0" documentId="13_ncr:1_{AE927341-96F6-40A4-9A48-350787735ADA}" xr6:coauthVersionLast="47" xr6:coauthVersionMax="47" xr10:uidLastSave="{00000000-0000-0000-0000-000000000000}"/>
  <bookViews>
    <workbookView xWindow="-120" yWindow="-16320" windowWidth="29040" windowHeight="15720" xr2:uid="{00000000-000D-0000-FFFF-FFFF00000000}"/>
  </bookViews>
  <sheets>
    <sheet name="勤務表" sheetId="6" r:id="rId1"/>
    <sheet name="記入例" sheetId="12" r:id="rId2"/>
    <sheet name="休日一覧" sheetId="3" r:id="rId3"/>
    <sheet name="更新箇所" sheetId="4" r:id="rId4"/>
    <sheet name="改修内容" sheetId="10" r:id="rId5"/>
  </sheets>
  <definedNames>
    <definedName name="_xlnm._FilterDatabase" localSheetId="1" hidden="1">記入例!$AE$5:$AH$10</definedName>
    <definedName name="_xlnm._FilterDatabase" localSheetId="0" hidden="1">勤務表!$AE$5:$AH$10</definedName>
    <definedName name="a" localSheetId="1">記入例!$A$1:$AQ$52</definedName>
    <definedName name="a" localSheetId="0">勤務表!$A$1:$AQ$52</definedName>
    <definedName name="_xlnm.Print_Area" localSheetId="1">記入例!$A$1:$AQ$67</definedName>
    <definedName name="_xlnm.Print_Area" localSheetId="0">勤務表!$A$1:$AQ$67</definedName>
    <definedName name="時間初期値" localSheetId="1">記入例!$BD$4</definedName>
    <definedName name="時間初期値">勤務表!$BD$4</definedName>
    <definedName name="祝日リスト">休日一覧!$A$1:$A$28</definedName>
    <definedName name="祝日一覧">休日一覧!$A$2:$B$27</definedName>
    <definedName name="所定労働時間" localSheetId="1">記入例!$A$10</definedName>
    <definedName name="所定労働時間" localSheetId="0">勤務表!$A$10</definedName>
    <definedName name="所定労働時間">#REF!</definedName>
    <definedName name="深夜境界" localSheetId="1">記入例!$BD$5</definedName>
    <definedName name="深夜境界">勤務表!$BD$5</definedName>
    <definedName name="深夜境界朝" localSheetId="1">記入例!$BD$6</definedName>
    <definedName name="深夜境界朝" localSheetId="0">勤務表!$BD$6</definedName>
    <definedName name="深夜境界朝">#REF!</definedName>
    <definedName name="深夜境界夜" localSheetId="1">記入例!$BD$7</definedName>
    <definedName name="深夜境界夜" localSheetId="0">勤務表!$BD$7</definedName>
    <definedName name="深夜境界夜">#REF!</definedName>
    <definedName name="深夜境界翌朝" localSheetId="1">記入例!$BD$8</definedName>
    <definedName name="深夜境界翌朝" localSheetId="0">勤務表!$BD$8</definedName>
    <definedName name="深夜境界翌朝">#REF!</definedName>
    <definedName name="深夜境界翌夜" localSheetId="1">記入例!$BD$9</definedName>
    <definedName name="深夜境界翌夜" localSheetId="0">勤務表!$BD$9</definedName>
    <definedName name="深夜境界翌夜">#REF!</definedName>
    <definedName name="法定休日出勤境" localSheetId="1">記入例!$BD$3</definedName>
    <definedName name="法定休日出勤境">勤務表!$BD$3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 i="6" l="1"/>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Z16" i="6"/>
  <c r="Z17" i="6"/>
  <c r="Z18" i="6"/>
  <c r="Z19" i="6"/>
  <c r="W19" i="6" s="1"/>
  <c r="N19" i="6" s="1"/>
  <c r="Z20" i="6"/>
  <c r="W20" i="6" s="1"/>
  <c r="N20" i="6" s="1"/>
  <c r="Z21" i="6"/>
  <c r="Z22" i="6"/>
  <c r="Z23" i="6"/>
  <c r="Z24" i="6"/>
  <c r="W24" i="6" s="1"/>
  <c r="Z25" i="6"/>
  <c r="Z26" i="6"/>
  <c r="Z27" i="6"/>
  <c r="W27" i="6" s="1"/>
  <c r="N27" i="6" s="1"/>
  <c r="Z28" i="6"/>
  <c r="W28" i="6" s="1"/>
  <c r="N28" i="6" s="1"/>
  <c r="Z29" i="6"/>
  <c r="Z30" i="6"/>
  <c r="Z31" i="6"/>
  <c r="W31" i="6" s="1"/>
  <c r="Z32" i="6"/>
  <c r="W32" i="6" s="1"/>
  <c r="Z33" i="6"/>
  <c r="Z34" i="6"/>
  <c r="Z35" i="6"/>
  <c r="W35" i="6" s="1"/>
  <c r="N35" i="6" s="1"/>
  <c r="Z36" i="6"/>
  <c r="Z37" i="6"/>
  <c r="Z38" i="6"/>
  <c r="Z39" i="6"/>
  <c r="W39" i="6" s="1"/>
  <c r="Z40" i="6"/>
  <c r="W40" i="6" s="1"/>
  <c r="Z41" i="6"/>
  <c r="Z42" i="6"/>
  <c r="Z43" i="6"/>
  <c r="Z44" i="6"/>
  <c r="Z45" i="6"/>
  <c r="W16" i="6"/>
  <c r="W17" i="6"/>
  <c r="W18" i="6"/>
  <c r="N18" i="6" s="1"/>
  <c r="W21" i="6"/>
  <c r="W22" i="6"/>
  <c r="W23" i="6"/>
  <c r="W25" i="6"/>
  <c r="W26" i="6"/>
  <c r="N26" i="6" s="1"/>
  <c r="W29" i="6"/>
  <c r="W30" i="6"/>
  <c r="W33" i="6"/>
  <c r="W34" i="6"/>
  <c r="W36" i="6"/>
  <c r="W37" i="6"/>
  <c r="W38" i="6"/>
  <c r="W41" i="6"/>
  <c r="W42" i="6"/>
  <c r="W43" i="6"/>
  <c r="W44" i="6"/>
  <c r="W45" i="6"/>
  <c r="N45" i="6" s="1"/>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N16" i="6"/>
  <c r="N21" i="6"/>
  <c r="N22" i="6"/>
  <c r="N23" i="6"/>
  <c r="N29" i="6"/>
  <c r="N30" i="6"/>
  <c r="N34" i="6"/>
  <c r="N36" i="6"/>
  <c r="N37" i="6"/>
  <c r="N42" i="6"/>
  <c r="N43" i="6"/>
  <c r="N44" i="6"/>
  <c r="AW33" i="6"/>
  <c r="AW34" i="6"/>
  <c r="AW35" i="6"/>
  <c r="AW36" i="6"/>
  <c r="AW37" i="6"/>
  <c r="AW38" i="6"/>
  <c r="AW39" i="6"/>
  <c r="AW40" i="6"/>
  <c r="AW41" i="6"/>
  <c r="AW42" i="6"/>
  <c r="AW43" i="6"/>
  <c r="AW44" i="6"/>
  <c r="AW45" i="6"/>
  <c r="H8" i="6"/>
  <c r="AW17" i="6"/>
  <c r="AW18" i="6"/>
  <c r="AW19" i="6"/>
  <c r="AW20" i="6"/>
  <c r="AW21" i="6"/>
  <c r="AW22" i="6"/>
  <c r="AW23" i="6"/>
  <c r="AW24" i="6"/>
  <c r="AW25" i="6"/>
  <c r="AW26" i="6"/>
  <c r="AW27" i="6"/>
  <c r="AW28" i="6"/>
  <c r="AW29" i="6"/>
  <c r="AW30" i="6"/>
  <c r="AW31" i="6"/>
  <c r="AW32" i="6"/>
  <c r="AW16" i="6"/>
  <c r="AW15" i="6"/>
  <c r="N41" i="6" l="1"/>
  <c r="N33" i="6"/>
  <c r="N25" i="6"/>
  <c r="N17" i="6"/>
  <c r="N32" i="6"/>
  <c r="N31" i="6"/>
  <c r="N38" i="6"/>
  <c r="N40" i="6"/>
  <c r="N24" i="6"/>
  <c r="N39" i="6"/>
  <c r="A1" i="12"/>
  <c r="A1" i="6"/>
  <c r="R66" i="12" l="1"/>
  <c r="P56" i="12"/>
  <c r="AD46" i="12"/>
  <c r="AC46" i="12"/>
  <c r="AB46" i="12"/>
  <c r="CP45" i="12"/>
  <c r="CO45" i="12"/>
  <c r="CN45" i="12"/>
  <c r="CM45" i="12"/>
  <c r="CL45" i="12"/>
  <c r="CK45" i="12"/>
  <c r="CI45" i="12"/>
  <c r="CH45" i="12"/>
  <c r="CD45" i="12"/>
  <c r="CA45" i="12"/>
  <c r="BW45" i="12"/>
  <c r="BV45" i="12"/>
  <c r="BU45" i="12"/>
  <c r="BT45" i="12"/>
  <c r="BS45" i="12"/>
  <c r="BR45" i="12"/>
  <c r="BH45" i="12"/>
  <c r="BG45" i="12"/>
  <c r="BF45" i="12"/>
  <c r="AW45" i="12"/>
  <c r="Z45" i="12"/>
  <c r="AE45" i="12" s="1"/>
  <c r="W45" i="12"/>
  <c r="T45" i="12"/>
  <c r="Q45" i="12"/>
  <c r="N45" i="12"/>
  <c r="CP44" i="12"/>
  <c r="CO44" i="12"/>
  <c r="CN44" i="12"/>
  <c r="CM44" i="12"/>
  <c r="CL44" i="12"/>
  <c r="CK44" i="12"/>
  <c r="CI44" i="12"/>
  <c r="CH44" i="12"/>
  <c r="CD44" i="12"/>
  <c r="CA44" i="12"/>
  <c r="BW44" i="12"/>
  <c r="BV44" i="12"/>
  <c r="BU44" i="12"/>
  <c r="BT44" i="12"/>
  <c r="BS44" i="12"/>
  <c r="BR44" i="12"/>
  <c r="BH44" i="12"/>
  <c r="BG44" i="12"/>
  <c r="BF44" i="12"/>
  <c r="BI44" i="12" s="1"/>
  <c r="AW44" i="12"/>
  <c r="CP43" i="12"/>
  <c r="CO43" i="12"/>
  <c r="CN43" i="12"/>
  <c r="CM43" i="12"/>
  <c r="CL43" i="12"/>
  <c r="CK43" i="12"/>
  <c r="CI43" i="12"/>
  <c r="CH43" i="12"/>
  <c r="CD43" i="12"/>
  <c r="CA43" i="12"/>
  <c r="BW43" i="12"/>
  <c r="BV43" i="12"/>
  <c r="BU43" i="12"/>
  <c r="BT43" i="12"/>
  <c r="BS43" i="12"/>
  <c r="BR43" i="12"/>
  <c r="BH43" i="12"/>
  <c r="BG43" i="12"/>
  <c r="BF43" i="12"/>
  <c r="BI43" i="12" s="1"/>
  <c r="AW43" i="12"/>
  <c r="CP42" i="12"/>
  <c r="CO42" i="12"/>
  <c r="CN42" i="12"/>
  <c r="CM42" i="12"/>
  <c r="CL42" i="12"/>
  <c r="CK42" i="12"/>
  <c r="CI42" i="12"/>
  <c r="CH42" i="12"/>
  <c r="CD42" i="12"/>
  <c r="CA42" i="12"/>
  <c r="BW42" i="12"/>
  <c r="BV42" i="12"/>
  <c r="BU42" i="12"/>
  <c r="BT42" i="12"/>
  <c r="BS42" i="12"/>
  <c r="BR42" i="12"/>
  <c r="BH42" i="12"/>
  <c r="BG42" i="12"/>
  <c r="BF42" i="12"/>
  <c r="BI42" i="12" s="1"/>
  <c r="AW42" i="12"/>
  <c r="CP41" i="12"/>
  <c r="CO41" i="12"/>
  <c r="CN41" i="12"/>
  <c r="CM41" i="12"/>
  <c r="CL41" i="12"/>
  <c r="CK41" i="12"/>
  <c r="CI41" i="12"/>
  <c r="CH41" i="12"/>
  <c r="CD41" i="12"/>
  <c r="CA41" i="12"/>
  <c r="BW41" i="12"/>
  <c r="BV41" i="12"/>
  <c r="BU41" i="12"/>
  <c r="BT41" i="12"/>
  <c r="BS41" i="12"/>
  <c r="BR41" i="12"/>
  <c r="BH41" i="12"/>
  <c r="BG41" i="12"/>
  <c r="BF41" i="12"/>
  <c r="BI41" i="12" s="1"/>
  <c r="AW41" i="12"/>
  <c r="CP40" i="12"/>
  <c r="CO40" i="12"/>
  <c r="CN40" i="12"/>
  <c r="CM40" i="12"/>
  <c r="CL40" i="12"/>
  <c r="CK40" i="12"/>
  <c r="CI40" i="12"/>
  <c r="CH40" i="12"/>
  <c r="CD40" i="12"/>
  <c r="CA40" i="12"/>
  <c r="BW40" i="12"/>
  <c r="BV40" i="12"/>
  <c r="BU40" i="12"/>
  <c r="BT40" i="12"/>
  <c r="BS40" i="12"/>
  <c r="BR40" i="12"/>
  <c r="BH40" i="12"/>
  <c r="BG40" i="12"/>
  <c r="BF40" i="12"/>
  <c r="AW40" i="12"/>
  <c r="Z40" i="12"/>
  <c r="AE40" i="12" s="1"/>
  <c r="W40" i="12"/>
  <c r="T40" i="12"/>
  <c r="Q40" i="12"/>
  <c r="N40" i="12"/>
  <c r="CP39" i="12"/>
  <c r="CO39" i="12"/>
  <c r="CN39" i="12"/>
  <c r="CM39" i="12"/>
  <c r="CL39" i="12"/>
  <c r="CK39" i="12"/>
  <c r="CI39" i="12"/>
  <c r="CH39" i="12"/>
  <c r="CD39" i="12"/>
  <c r="CA39" i="12"/>
  <c r="BW39" i="12"/>
  <c r="BV39" i="12"/>
  <c r="BU39" i="12"/>
  <c r="BT39" i="12"/>
  <c r="BS39" i="12"/>
  <c r="BR39" i="12"/>
  <c r="BH39" i="12"/>
  <c r="BG39" i="12"/>
  <c r="BF39" i="12"/>
  <c r="BI39" i="12" s="1"/>
  <c r="AW39" i="12"/>
  <c r="CP38" i="12"/>
  <c r="CO38" i="12"/>
  <c r="CN38" i="12"/>
  <c r="CM38" i="12"/>
  <c r="CL38" i="12"/>
  <c r="CK38" i="12"/>
  <c r="CI38" i="12"/>
  <c r="CH38" i="12"/>
  <c r="CD38" i="12"/>
  <c r="CA38" i="12"/>
  <c r="BW38" i="12"/>
  <c r="BV38" i="12"/>
  <c r="BU38" i="12"/>
  <c r="BT38" i="12"/>
  <c r="BS38" i="12"/>
  <c r="BR38" i="12"/>
  <c r="BH38" i="12"/>
  <c r="BG38" i="12"/>
  <c r="BF38" i="12"/>
  <c r="BI38" i="12" s="1"/>
  <c r="AW38" i="12"/>
  <c r="CP37" i="12"/>
  <c r="CO37" i="12"/>
  <c r="CN37" i="12"/>
  <c r="CM37" i="12"/>
  <c r="CL37" i="12"/>
  <c r="CK37" i="12"/>
  <c r="CI37" i="12"/>
  <c r="CH37" i="12"/>
  <c r="CD37" i="12"/>
  <c r="CA37" i="12"/>
  <c r="BW37" i="12"/>
  <c r="BV37" i="12"/>
  <c r="BU37" i="12"/>
  <c r="BT37" i="12"/>
  <c r="BS37" i="12"/>
  <c r="BR37" i="12"/>
  <c r="BH37" i="12"/>
  <c r="BG37" i="12"/>
  <c r="BF37" i="12"/>
  <c r="AW37" i="12"/>
  <c r="CP36" i="12"/>
  <c r="CO36" i="12"/>
  <c r="CN36" i="12"/>
  <c r="CM36" i="12"/>
  <c r="CL36" i="12"/>
  <c r="CK36" i="12"/>
  <c r="CI36" i="12"/>
  <c r="CH36" i="12"/>
  <c r="CD36" i="12"/>
  <c r="CA36" i="12"/>
  <c r="BW36" i="12"/>
  <c r="BV36" i="12"/>
  <c r="BU36" i="12"/>
  <c r="BT36" i="12"/>
  <c r="BS36" i="12"/>
  <c r="BR36" i="12"/>
  <c r="BH36" i="12"/>
  <c r="BG36" i="12"/>
  <c r="BF36" i="12"/>
  <c r="AW36" i="12"/>
  <c r="CP35" i="12"/>
  <c r="CO35" i="12"/>
  <c r="CN35" i="12"/>
  <c r="CM35" i="12"/>
  <c r="CL35" i="12"/>
  <c r="CK35" i="12"/>
  <c r="CI35" i="12"/>
  <c r="CH35" i="12"/>
  <c r="CD35" i="12"/>
  <c r="CA35" i="12"/>
  <c r="BW35" i="12"/>
  <c r="BV35" i="12"/>
  <c r="BU35" i="12"/>
  <c r="BT35" i="12"/>
  <c r="BS35" i="12"/>
  <c r="BR35" i="12"/>
  <c r="BH35" i="12"/>
  <c r="BG35" i="12"/>
  <c r="BF35" i="12"/>
  <c r="AW35" i="12"/>
  <c r="CP34" i="12"/>
  <c r="CO34" i="12"/>
  <c r="CN34" i="12"/>
  <c r="CM34" i="12"/>
  <c r="CL34" i="12"/>
  <c r="CK34" i="12"/>
  <c r="CI34" i="12"/>
  <c r="CH34" i="12"/>
  <c r="CD34" i="12"/>
  <c r="CA34" i="12"/>
  <c r="BW34" i="12"/>
  <c r="BV34" i="12"/>
  <c r="BU34" i="12"/>
  <c r="BT34" i="12"/>
  <c r="BS34" i="12"/>
  <c r="BR34" i="12"/>
  <c r="BH34" i="12"/>
  <c r="BG34" i="12"/>
  <c r="BF34" i="12"/>
  <c r="BI34" i="12" s="1"/>
  <c r="AW34" i="12"/>
  <c r="CP33" i="12"/>
  <c r="CO33" i="12"/>
  <c r="CN33" i="12"/>
  <c r="CM33" i="12"/>
  <c r="CL33" i="12"/>
  <c r="CK33" i="12"/>
  <c r="CI33" i="12"/>
  <c r="CH33" i="12"/>
  <c r="CD33" i="12"/>
  <c r="CA33" i="12"/>
  <c r="BW33" i="12"/>
  <c r="BV33" i="12"/>
  <c r="BU33" i="12"/>
  <c r="BT33" i="12"/>
  <c r="BS33" i="12"/>
  <c r="BR33" i="12"/>
  <c r="BH33" i="12"/>
  <c r="BG33" i="12"/>
  <c r="BF33" i="12"/>
  <c r="BI33" i="12" s="1"/>
  <c r="AW33" i="12"/>
  <c r="CP32" i="12"/>
  <c r="CO32" i="12"/>
  <c r="CN32" i="12"/>
  <c r="CM32" i="12"/>
  <c r="CL32" i="12"/>
  <c r="CK32" i="12"/>
  <c r="CI32" i="12"/>
  <c r="CH32" i="12"/>
  <c r="CD32" i="12"/>
  <c r="CA32" i="12"/>
  <c r="BW32" i="12"/>
  <c r="BV32" i="12"/>
  <c r="BU32" i="12"/>
  <c r="BT32" i="12"/>
  <c r="BS32" i="12"/>
  <c r="BR32" i="12"/>
  <c r="BH32" i="12"/>
  <c r="BG32" i="12"/>
  <c r="BF32" i="12"/>
  <c r="AW32" i="12"/>
  <c r="CP31" i="12"/>
  <c r="CO31" i="12"/>
  <c r="CN31" i="12"/>
  <c r="CM31" i="12"/>
  <c r="CL31" i="12"/>
  <c r="CR31" i="12" s="1"/>
  <c r="CK31" i="12"/>
  <c r="CI31" i="12"/>
  <c r="CH31" i="12"/>
  <c r="CD31" i="12"/>
  <c r="CA31" i="12"/>
  <c r="BW31" i="12"/>
  <c r="BV31" i="12"/>
  <c r="BU31" i="12"/>
  <c r="BT31" i="12"/>
  <c r="BS31" i="12"/>
  <c r="BR31" i="12"/>
  <c r="BH31" i="12"/>
  <c r="BG31" i="12"/>
  <c r="BF31" i="12"/>
  <c r="BI31" i="12" s="1"/>
  <c r="AW31" i="12"/>
  <c r="CP30" i="12"/>
  <c r="CO30" i="12"/>
  <c r="CN30" i="12"/>
  <c r="CM30" i="12"/>
  <c r="CL30" i="12"/>
  <c r="CK30" i="12"/>
  <c r="CI30" i="12"/>
  <c r="CH30" i="12"/>
  <c r="CD30" i="12"/>
  <c r="CA30" i="12"/>
  <c r="BW30" i="12"/>
  <c r="BV30" i="12"/>
  <c r="BU30" i="12"/>
  <c r="BT30" i="12"/>
  <c r="BS30" i="12"/>
  <c r="BR30" i="12"/>
  <c r="BH30" i="12"/>
  <c r="BG30" i="12"/>
  <c r="BF30" i="12"/>
  <c r="AW30" i="12"/>
  <c r="Z30" i="12"/>
  <c r="AE30" i="12" s="1"/>
  <c r="W30" i="12"/>
  <c r="T30" i="12"/>
  <c r="Q30" i="12"/>
  <c r="N30" i="12"/>
  <c r="CP29" i="12"/>
  <c r="CO29" i="12"/>
  <c r="CN29" i="12"/>
  <c r="CM29" i="12"/>
  <c r="CL29" i="12"/>
  <c r="CK29" i="12"/>
  <c r="CI29" i="12"/>
  <c r="CH29" i="12"/>
  <c r="CD29" i="12"/>
  <c r="CA29" i="12"/>
  <c r="BW29" i="12"/>
  <c r="BV29" i="12"/>
  <c r="BU29" i="12"/>
  <c r="BT29" i="12"/>
  <c r="BS29" i="12"/>
  <c r="BR29" i="12"/>
  <c r="BH29" i="12"/>
  <c r="BG29" i="12"/>
  <c r="BF29" i="12"/>
  <c r="AW29" i="12"/>
  <c r="Z29" i="12"/>
  <c r="AE29" i="12" s="1"/>
  <c r="W29" i="12"/>
  <c r="T29" i="12"/>
  <c r="Q29" i="12"/>
  <c r="N29" i="12"/>
  <c r="CP28" i="12"/>
  <c r="CO28" i="12"/>
  <c r="CN28" i="12"/>
  <c r="CM28" i="12"/>
  <c r="CL28" i="12"/>
  <c r="CK28" i="12"/>
  <c r="CI28" i="12"/>
  <c r="CH28" i="12"/>
  <c r="CD28" i="12"/>
  <c r="CA28" i="12"/>
  <c r="BW28" i="12"/>
  <c r="BV28" i="12"/>
  <c r="BU28" i="12"/>
  <c r="BT28" i="12"/>
  <c r="BS28" i="12"/>
  <c r="BR28" i="12"/>
  <c r="BH28" i="12"/>
  <c r="BG28" i="12"/>
  <c r="BF28" i="12"/>
  <c r="AW28" i="12"/>
  <c r="Z28" i="12"/>
  <c r="AE28" i="12" s="1"/>
  <c r="W28" i="12"/>
  <c r="T28" i="12"/>
  <c r="Q28" i="12"/>
  <c r="N28" i="12"/>
  <c r="CP27" i="12"/>
  <c r="CO27" i="12"/>
  <c r="CN27" i="12"/>
  <c r="CM27" i="12"/>
  <c r="CL27" i="12"/>
  <c r="CK27" i="12"/>
  <c r="CQ27" i="12" s="1"/>
  <c r="CI27" i="12"/>
  <c r="CH27" i="12"/>
  <c r="CD27" i="12"/>
  <c r="CA27" i="12"/>
  <c r="BW27" i="12"/>
  <c r="BV27" i="12"/>
  <c r="BU27" i="12"/>
  <c r="BT27" i="12"/>
  <c r="BS27" i="12"/>
  <c r="BR27" i="12"/>
  <c r="BH27" i="12"/>
  <c r="BG27" i="12"/>
  <c r="BF27" i="12"/>
  <c r="AW27" i="12"/>
  <c r="CP26" i="12"/>
  <c r="CO26" i="12"/>
  <c r="CN26" i="12"/>
  <c r="CM26" i="12"/>
  <c r="CL26" i="12"/>
  <c r="CK26" i="12"/>
  <c r="CI26" i="12"/>
  <c r="CH26" i="12"/>
  <c r="CD26" i="12"/>
  <c r="CA26" i="12"/>
  <c r="BW26" i="12"/>
  <c r="BV26" i="12"/>
  <c r="BU26" i="12"/>
  <c r="BT26" i="12"/>
  <c r="BS26" i="12"/>
  <c r="BR26" i="12"/>
  <c r="BH26" i="12"/>
  <c r="BG26" i="12"/>
  <c r="BF26" i="12"/>
  <c r="AW26" i="12"/>
  <c r="Z26" i="12"/>
  <c r="AE26" i="12" s="1"/>
  <c r="W26" i="12"/>
  <c r="T26" i="12"/>
  <c r="Q26" i="12"/>
  <c r="N26" i="12"/>
  <c r="CP25" i="12"/>
  <c r="CO25" i="12"/>
  <c r="CN25" i="12"/>
  <c r="CM25" i="12"/>
  <c r="CL25" i="12"/>
  <c r="CK25" i="12"/>
  <c r="CI25" i="12"/>
  <c r="CH25" i="12"/>
  <c r="CD25" i="12"/>
  <c r="CA25" i="12"/>
  <c r="BW25" i="12"/>
  <c r="BV25" i="12"/>
  <c r="BU25" i="12"/>
  <c r="BT25" i="12"/>
  <c r="BS25" i="12"/>
  <c r="BR25" i="12"/>
  <c r="BH25" i="12"/>
  <c r="BG25" i="12"/>
  <c r="BF25" i="12"/>
  <c r="AW25" i="12"/>
  <c r="Z25" i="12"/>
  <c r="AE25" i="12" s="1"/>
  <c r="W25" i="12"/>
  <c r="T25" i="12"/>
  <c r="Q25" i="12"/>
  <c r="N25" i="12"/>
  <c r="CP24" i="12"/>
  <c r="CO24" i="12"/>
  <c r="CN24" i="12"/>
  <c r="CM24" i="12"/>
  <c r="CL24" i="12"/>
  <c r="CK24" i="12"/>
  <c r="CI24" i="12"/>
  <c r="CH24" i="12"/>
  <c r="CD24" i="12"/>
  <c r="CA24" i="12"/>
  <c r="BW24" i="12"/>
  <c r="BV24" i="12"/>
  <c r="BU24" i="12"/>
  <c r="BT24" i="12"/>
  <c r="BS24" i="12"/>
  <c r="BR24" i="12"/>
  <c r="BX24" i="12" s="1"/>
  <c r="BH24" i="12"/>
  <c r="BG24" i="12"/>
  <c r="BF24" i="12"/>
  <c r="AW24" i="12"/>
  <c r="CP23" i="12"/>
  <c r="CO23" i="12"/>
  <c r="CN23" i="12"/>
  <c r="CM23" i="12"/>
  <c r="CL23" i="12"/>
  <c r="CK23" i="12"/>
  <c r="CI23" i="12"/>
  <c r="CH23" i="12"/>
  <c r="CD23" i="12"/>
  <c r="CA23" i="12"/>
  <c r="BW23" i="12"/>
  <c r="BV23" i="12"/>
  <c r="BU23" i="12"/>
  <c r="BT23" i="12"/>
  <c r="BS23" i="12"/>
  <c r="BR23" i="12"/>
  <c r="BH23" i="12"/>
  <c r="BG23" i="12"/>
  <c r="BF23" i="12"/>
  <c r="AW23" i="12"/>
  <c r="CP22" i="12"/>
  <c r="CO22" i="12"/>
  <c r="CN22" i="12"/>
  <c r="CM22" i="12"/>
  <c r="CL22" i="12"/>
  <c r="CK22" i="12"/>
  <c r="CI22" i="12"/>
  <c r="CH22" i="12"/>
  <c r="CD22" i="12"/>
  <c r="CA22" i="12"/>
  <c r="BW22" i="12"/>
  <c r="BV22" i="12"/>
  <c r="BU22" i="12"/>
  <c r="BT22" i="12"/>
  <c r="BS22" i="12"/>
  <c r="BR22" i="12"/>
  <c r="BH22" i="12"/>
  <c r="BG22" i="12"/>
  <c r="BF22" i="12"/>
  <c r="AW22" i="12"/>
  <c r="CP21" i="12"/>
  <c r="CO21" i="12"/>
  <c r="CN21" i="12"/>
  <c r="CM21" i="12"/>
  <c r="CL21" i="12"/>
  <c r="CK21" i="12"/>
  <c r="CI21" i="12"/>
  <c r="CH21" i="12"/>
  <c r="CD21" i="12"/>
  <c r="CA21" i="12"/>
  <c r="BW21" i="12"/>
  <c r="BV21" i="12"/>
  <c r="BU21" i="12"/>
  <c r="BT21" i="12"/>
  <c r="BS21" i="12"/>
  <c r="BR21" i="12"/>
  <c r="BH21" i="12"/>
  <c r="BG21" i="12"/>
  <c r="BF21" i="12"/>
  <c r="BI21" i="12" s="1"/>
  <c r="AW21" i="12"/>
  <c r="CP20" i="12"/>
  <c r="CO20" i="12"/>
  <c r="CN20" i="12"/>
  <c r="CM20" i="12"/>
  <c r="CL20" i="12"/>
  <c r="CK20" i="12"/>
  <c r="CI20" i="12"/>
  <c r="CH20" i="12"/>
  <c r="CD20" i="12"/>
  <c r="CA20" i="12"/>
  <c r="BW20" i="12"/>
  <c r="BV20" i="12"/>
  <c r="BU20" i="12"/>
  <c r="BT20" i="12"/>
  <c r="BS20" i="12"/>
  <c r="BR20" i="12"/>
  <c r="BH20" i="12"/>
  <c r="BG20" i="12"/>
  <c r="BF20" i="12"/>
  <c r="AW20" i="12"/>
  <c r="CP19" i="12"/>
  <c r="CO19" i="12"/>
  <c r="CN19" i="12"/>
  <c r="CM19" i="12"/>
  <c r="CL19" i="12"/>
  <c r="CK19" i="12"/>
  <c r="CI19" i="12"/>
  <c r="CH19" i="12"/>
  <c r="CD19" i="12"/>
  <c r="CA19" i="12"/>
  <c r="BW19" i="12"/>
  <c r="BV19" i="12"/>
  <c r="BU19" i="12"/>
  <c r="BT19" i="12"/>
  <c r="BS19" i="12"/>
  <c r="BR19" i="12"/>
  <c r="BH19" i="12"/>
  <c r="BG19" i="12"/>
  <c r="BF19" i="12"/>
  <c r="AW19" i="12"/>
  <c r="CP18" i="12"/>
  <c r="CO18" i="12"/>
  <c r="CN18" i="12"/>
  <c r="CM18" i="12"/>
  <c r="CL18" i="12"/>
  <c r="CK18" i="12"/>
  <c r="CI18" i="12"/>
  <c r="CH18" i="12"/>
  <c r="CD18" i="12"/>
  <c r="CA18" i="12"/>
  <c r="BW18" i="12"/>
  <c r="BV18" i="12"/>
  <c r="BU18" i="12"/>
  <c r="BT18" i="12"/>
  <c r="BS18" i="12"/>
  <c r="BR18" i="12"/>
  <c r="BH18" i="12"/>
  <c r="BG18" i="12"/>
  <c r="BF18" i="12"/>
  <c r="AW18" i="12"/>
  <c r="CP17" i="12"/>
  <c r="CO17" i="12"/>
  <c r="CN17" i="12"/>
  <c r="CM17" i="12"/>
  <c r="CL17" i="12"/>
  <c r="CK17" i="12"/>
  <c r="CI17" i="12"/>
  <c r="CH17" i="12"/>
  <c r="CD17" i="12"/>
  <c r="CA17" i="12"/>
  <c r="BW17" i="12"/>
  <c r="BV17" i="12"/>
  <c r="BU17" i="12"/>
  <c r="BT17" i="12"/>
  <c r="BS17" i="12"/>
  <c r="BR17" i="12"/>
  <c r="BH17" i="12"/>
  <c r="BG17" i="12"/>
  <c r="BF17" i="12"/>
  <c r="BI17" i="12" s="1"/>
  <c r="AW17" i="12"/>
  <c r="CP16" i="12"/>
  <c r="CO16" i="12"/>
  <c r="CN16" i="12"/>
  <c r="CM16" i="12"/>
  <c r="CL16" i="12"/>
  <c r="CK16" i="12"/>
  <c r="CI16" i="12"/>
  <c r="CH16" i="12"/>
  <c r="CD16" i="12"/>
  <c r="CA16" i="12"/>
  <c r="BW16" i="12"/>
  <c r="BV16" i="12"/>
  <c r="BU16" i="12"/>
  <c r="BT16" i="12"/>
  <c r="BS16" i="12"/>
  <c r="BR16" i="12"/>
  <c r="BH16" i="12"/>
  <c r="BG16" i="12"/>
  <c r="BF16" i="12"/>
  <c r="AW16" i="12"/>
  <c r="CY15" i="12" a="1"/>
  <c r="CY15" i="12" s="1"/>
  <c r="CP15" i="12"/>
  <c r="CO15" i="12"/>
  <c r="CN15" i="12"/>
  <c r="CM15" i="12"/>
  <c r="CL15" i="12"/>
  <c r="CK15" i="12"/>
  <c r="CI15" i="12"/>
  <c r="CH15" i="12"/>
  <c r="CD15" i="12"/>
  <c r="CA15" i="12"/>
  <c r="BW15" i="12"/>
  <c r="BV15" i="12"/>
  <c r="BU15" i="12"/>
  <c r="BT15" i="12"/>
  <c r="BS15" i="12"/>
  <c r="BR15" i="12"/>
  <c r="BH15" i="12"/>
  <c r="BG15" i="12"/>
  <c r="BF15" i="12"/>
  <c r="AW15" i="12"/>
  <c r="A15" i="12"/>
  <c r="A10" i="12"/>
  <c r="J4" i="12" s="1"/>
  <c r="T9" i="12"/>
  <c r="T8" i="12"/>
  <c r="H8" i="12"/>
  <c r="T7" i="12"/>
  <c r="AG6" i="12"/>
  <c r="T6" i="12"/>
  <c r="F6" i="12"/>
  <c r="E6" i="12"/>
  <c r="AG5" i="12"/>
  <c r="T5" i="12"/>
  <c r="BD4" i="12"/>
  <c r="BJ35" i="12" s="1"/>
  <c r="T4" i="12"/>
  <c r="AD3" i="12"/>
  <c r="W3" i="12"/>
  <c r="CY15" i="6" a="1"/>
  <c r="CY15" i="6" s="1"/>
  <c r="CY16" i="6" s="1" a="1"/>
  <c r="CY16" i="6" s="1"/>
  <c r="BZ28" i="12" l="1"/>
  <c r="BL39" i="12"/>
  <c r="BL43" i="12"/>
  <c r="BJ43" i="12" s="1"/>
  <c r="BM43" i="12" s="1"/>
  <c r="CQ21" i="12"/>
  <c r="CQ22" i="12"/>
  <c r="CQ42" i="12"/>
  <c r="CR18" i="12"/>
  <c r="BX17" i="12"/>
  <c r="CR19" i="12"/>
  <c r="CS22" i="12"/>
  <c r="CQ15" i="12"/>
  <c r="CJ16" i="12"/>
  <c r="BX18" i="12"/>
  <c r="CS19" i="12"/>
  <c r="CJ20" i="12"/>
  <c r="BJ39" i="12"/>
  <c r="BM39" i="12" s="1"/>
  <c r="CR15" i="12"/>
  <c r="BY18" i="12"/>
  <c r="BI22" i="12"/>
  <c r="BL22" i="12" s="1"/>
  <c r="BK39" i="12"/>
  <c r="BN39" i="12" s="1"/>
  <c r="CS15" i="12"/>
  <c r="BJ22" i="12"/>
  <c r="BM22" i="12" s="1"/>
  <c r="CJ28" i="12"/>
  <c r="BX39" i="12"/>
  <c r="CJ39" i="12"/>
  <c r="CJ26" i="12"/>
  <c r="BZ20" i="12"/>
  <c r="CS16" i="12"/>
  <c r="BZ23" i="12"/>
  <c r="CS23" i="12"/>
  <c r="BY15" i="12"/>
  <c r="CJ17" i="12"/>
  <c r="CR17" i="12"/>
  <c r="CQ36" i="12"/>
  <c r="BM35" i="12"/>
  <c r="BY42" i="12"/>
  <c r="BY45" i="12"/>
  <c r="BZ25" i="12"/>
  <c r="CJ40" i="12"/>
  <c r="CS45" i="12"/>
  <c r="CQ24" i="12"/>
  <c r="BX33" i="12"/>
  <c r="BK43" i="12"/>
  <c r="BN43" i="12" s="1"/>
  <c r="CR44" i="12"/>
  <c r="CR21" i="12"/>
  <c r="CS26" i="12"/>
  <c r="BL38" i="12"/>
  <c r="CJ22" i="12"/>
  <c r="BY23" i="12"/>
  <c r="BI24" i="12"/>
  <c r="BL24" i="12" s="1"/>
  <c r="CQ26" i="12"/>
  <c r="CQ31" i="12"/>
  <c r="CS40" i="12"/>
  <c r="BY43" i="12"/>
  <c r="BY40" i="12"/>
  <c r="BZ45" i="12"/>
  <c r="CS17" i="12"/>
  <c r="BY26" i="12"/>
  <c r="CR34" i="12"/>
  <c r="CJ35" i="12"/>
  <c r="BY36" i="12"/>
  <c r="CJ15" i="12"/>
  <c r="CQ17" i="12"/>
  <c r="CQ23" i="12"/>
  <c r="CJ32" i="12"/>
  <c r="BZ36" i="12"/>
  <c r="BI37" i="12"/>
  <c r="BL37" i="12" s="1"/>
  <c r="BX41" i="12"/>
  <c r="T10" i="12"/>
  <c r="CS42" i="12"/>
  <c r="CJ18" i="12"/>
  <c r="CR29" i="12"/>
  <c r="CS38" i="12"/>
  <c r="CJ45" i="12"/>
  <c r="BI20" i="12"/>
  <c r="BL20" i="12" s="1"/>
  <c r="CJ34" i="12"/>
  <c r="CJ25" i="12"/>
  <c r="CR24" i="12"/>
  <c r="CS32" i="12"/>
  <c r="BX34" i="12"/>
  <c r="CJ29" i="12"/>
  <c r="CR38" i="12"/>
  <c r="CS29" i="12"/>
  <c r="BZ41" i="12"/>
  <c r="CS24" i="12"/>
  <c r="BI35" i="12"/>
  <c r="BL35" i="12" s="1"/>
  <c r="CQ43" i="12"/>
  <c r="CJ30" i="12"/>
  <c r="BZ40" i="12"/>
  <c r="BX31" i="12"/>
  <c r="DA15" i="12"/>
  <c r="CY16" i="12" a="1"/>
  <c r="CY16" i="12" s="1"/>
  <c r="CZ15" i="12"/>
  <c r="BX21" i="12"/>
  <c r="BY21" i="12"/>
  <c r="BZ26" i="12"/>
  <c r="BX38" i="12"/>
  <c r="G9" i="12"/>
  <c r="G10" i="12" s="1"/>
  <c r="BL42" i="12"/>
  <c r="BZ17" i="12"/>
  <c r="BZ24" i="12"/>
  <c r="BK44" i="12"/>
  <c r="BN44" i="12" s="1"/>
  <c r="BK32" i="12"/>
  <c r="BN32" i="12" s="1"/>
  <c r="BJ31" i="12"/>
  <c r="BM31" i="12" s="1"/>
  <c r="BI30" i="12"/>
  <c r="BL30" i="12" s="1"/>
  <c r="BK16" i="12"/>
  <c r="BN16" i="12" s="1"/>
  <c r="BJ15" i="12"/>
  <c r="BM15" i="12" s="1"/>
  <c r="BK34" i="12"/>
  <c r="BN34" i="12" s="1"/>
  <c r="BJ33" i="12"/>
  <c r="BM33" i="12" s="1"/>
  <c r="BI32" i="12"/>
  <c r="BL32" i="12" s="1"/>
  <c r="BK18" i="12"/>
  <c r="BN18" i="12" s="1"/>
  <c r="BJ17" i="12"/>
  <c r="BM17" i="12" s="1"/>
  <c r="BI16" i="12"/>
  <c r="BL16" i="12" s="1"/>
  <c r="BK35" i="12"/>
  <c r="BN35" i="12" s="1"/>
  <c r="BJ34" i="12"/>
  <c r="BM34" i="12" s="1"/>
  <c r="BK19" i="12"/>
  <c r="BN19" i="12" s="1"/>
  <c r="BJ18" i="12"/>
  <c r="BM18" i="12" s="1"/>
  <c r="BJ44" i="12"/>
  <c r="BM44" i="12" s="1"/>
  <c r="BX42" i="12"/>
  <c r="BK41" i="12"/>
  <c r="BN41" i="12" s="1"/>
  <c r="CR30" i="12"/>
  <c r="BK30" i="12"/>
  <c r="BN30" i="12" s="1"/>
  <c r="BY27" i="12"/>
  <c r="BI27" i="12"/>
  <c r="BL27" i="12" s="1"/>
  <c r="BI25" i="12"/>
  <c r="BL25" i="12" s="1"/>
  <c r="BZ44" i="12"/>
  <c r="BJ41" i="12"/>
  <c r="BM41" i="12" s="1"/>
  <c r="BJ30" i="12"/>
  <c r="BM30" i="12" s="1"/>
  <c r="BK37" i="12"/>
  <c r="BN37" i="12" s="1"/>
  <c r="BK21" i="12"/>
  <c r="BN21" i="12" s="1"/>
  <c r="BK45" i="12"/>
  <c r="BN45" i="12" s="1"/>
  <c r="BJ26" i="12"/>
  <c r="BM26" i="12" s="1"/>
  <c r="BI19" i="12"/>
  <c r="BL19" i="12" s="1"/>
  <c r="BX23" i="12"/>
  <c r="BJ45" i="12"/>
  <c r="BM45" i="12" s="1"/>
  <c r="BI26" i="12"/>
  <c r="BL26" i="12" s="1"/>
  <c r="BI45" i="12"/>
  <c r="BL45" i="12" s="1"/>
  <c r="BK42" i="12"/>
  <c r="BN42" i="12" s="1"/>
  <c r="BK40" i="12"/>
  <c r="BN40" i="12" s="1"/>
  <c r="BJ37" i="12"/>
  <c r="BM37" i="12" s="1"/>
  <c r="CQ45" i="12"/>
  <c r="CS39" i="12"/>
  <c r="BK38" i="12"/>
  <c r="BN38" i="12" s="1"/>
  <c r="BI29" i="12"/>
  <c r="BL29" i="12" s="1"/>
  <c r="BK26" i="12"/>
  <c r="BN26" i="12" s="1"/>
  <c r="BJ38" i="12"/>
  <c r="BM38" i="12" s="1"/>
  <c r="BJ32" i="12"/>
  <c r="BM32" i="12" s="1"/>
  <c r="CJ24" i="12"/>
  <c r="BJ24" i="12"/>
  <c r="BM24" i="12" s="1"/>
  <c r="BI18" i="12"/>
  <c r="BL18" i="12" s="1"/>
  <c r="CS35" i="12"/>
  <c r="BZ35" i="12"/>
  <c r="BK33" i="12"/>
  <c r="BN33" i="12" s="1"/>
  <c r="CS31" i="12"/>
  <c r="BK27" i="12"/>
  <c r="BN27" i="12" s="1"/>
  <c r="BX36" i="12"/>
  <c r="CS30" i="12"/>
  <c r="CQ29" i="12"/>
  <c r="BX28" i="12"/>
  <c r="CS27" i="12"/>
  <c r="BJ27" i="12"/>
  <c r="BM27" i="12" s="1"/>
  <c r="BX26" i="12"/>
  <c r="BJ25" i="12"/>
  <c r="BM25" i="12" s="1"/>
  <c r="C15" i="12"/>
  <c r="BY19" i="12"/>
  <c r="CQ25" i="12"/>
  <c r="CQ30" i="12"/>
  <c r="BY31" i="12"/>
  <c r="CQ35" i="12"/>
  <c r="BZ37" i="12"/>
  <c r="BZ19" i="12"/>
  <c r="BZ29" i="12"/>
  <c r="CR35" i="12"/>
  <c r="CR43" i="12"/>
  <c r="CS25" i="12"/>
  <c r="BJ28" i="12"/>
  <c r="BM28" i="12" s="1"/>
  <c r="BX35" i="12"/>
  <c r="CJ21" i="12"/>
  <c r="BZ27" i="12"/>
  <c r="BK28" i="12"/>
  <c r="BN28" i="12" s="1"/>
  <c r="CR28" i="12"/>
  <c r="BY35" i="12"/>
  <c r="CR39" i="12"/>
  <c r="CQ40" i="12"/>
  <c r="BZ43" i="12"/>
  <c r="CS18" i="12"/>
  <c r="BZ30" i="12"/>
  <c r="BZ32" i="12"/>
  <c r="BI40" i="12"/>
  <c r="BL40" i="12" s="1"/>
  <c r="CR40" i="12"/>
  <c r="BL41" i="12"/>
  <c r="BX43" i="12"/>
  <c r="BY16" i="12"/>
  <c r="BZ22" i="12"/>
  <c r="CQ18" i="12"/>
  <c r="CS20" i="12"/>
  <c r="BJ23" i="12"/>
  <c r="BM23" i="12" s="1"/>
  <c r="BX30" i="12"/>
  <c r="CS43" i="12"/>
  <c r="BY44" i="12"/>
  <c r="CS44" i="12"/>
  <c r="CQ20" i="12"/>
  <c r="BY30" i="12"/>
  <c r="BL34" i="12"/>
  <c r="CJ23" i="12"/>
  <c r="CQ28" i="12"/>
  <c r="BZ33" i="12"/>
  <c r="BI36" i="12"/>
  <c r="BL36" i="12" s="1"/>
  <c r="CJ36" i="12"/>
  <c r="CJ37" i="12"/>
  <c r="BJ40" i="12"/>
  <c r="BM40" i="12" s="1"/>
  <c r="CJ41" i="12"/>
  <c r="BZ21" i="12"/>
  <c r="BY37" i="12"/>
  <c r="BX27" i="12"/>
  <c r="BY38" i="12"/>
  <c r="BJ20" i="12"/>
  <c r="BM20" i="12" s="1"/>
  <c r="BI15" i="12"/>
  <c r="BL15" i="12" s="1"/>
  <c r="BY24" i="12"/>
  <c r="BK15" i="12"/>
  <c r="BN15" i="12" s="1"/>
  <c r="CR20" i="12"/>
  <c r="CR25" i="12"/>
  <c r="BI28" i="12"/>
  <c r="BL28" i="12" s="1"/>
  <c r="BZ15" i="12"/>
  <c r="BJ21" i="12"/>
  <c r="BM21" i="12" s="1"/>
  <c r="BY28" i="12"/>
  <c r="BK31" i="12"/>
  <c r="BN31" i="12" s="1"/>
  <c r="BJ36" i="12"/>
  <c r="BM36" i="12" s="1"/>
  <c r="CQ37" i="12"/>
  <c r="CJ38" i="12"/>
  <c r="CQ41" i="12"/>
  <c r="A16" i="12"/>
  <c r="BK25" i="12"/>
  <c r="BN25" i="12" s="1"/>
  <c r="CR27" i="12"/>
  <c r="BY34" i="12"/>
  <c r="BI23" i="12"/>
  <c r="BL23" i="12" s="1"/>
  <c r="BZ42" i="12"/>
  <c r="BX16" i="12"/>
  <c r="BZ18" i="12"/>
  <c r="AW46" i="12"/>
  <c r="P55" i="12" s="1"/>
  <c r="BZ16" i="12"/>
  <c r="BJ19" i="12"/>
  <c r="BM19" i="12" s="1"/>
  <c r="CS21" i="12"/>
  <c r="BX25" i="12"/>
  <c r="CJ27" i="12"/>
  <c r="BJ29" i="12"/>
  <c r="BM29" i="12" s="1"/>
  <c r="BL31" i="12"/>
  <c r="CJ31" i="12"/>
  <c r="CQ33" i="12"/>
  <c r="BK36" i="12"/>
  <c r="BN36" i="12" s="1"/>
  <c r="CR37" i="12"/>
  <c r="BX40" i="12"/>
  <c r="CR41" i="12"/>
  <c r="CJ42" i="12"/>
  <c r="BX44" i="12"/>
  <c r="BX29" i="12"/>
  <c r="BY17" i="12"/>
  <c r="BY29" i="12"/>
  <c r="BZ38" i="12"/>
  <c r="BL33" i="12"/>
  <c r="BY41" i="12"/>
  <c r="CR42" i="12"/>
  <c r="BK17" i="12"/>
  <c r="BN17" i="12" s="1"/>
  <c r="CJ19" i="12"/>
  <c r="CR26" i="12"/>
  <c r="CS28" i="12"/>
  <c r="CS33" i="12"/>
  <c r="CQ34" i="12"/>
  <c r="CS37" i="12"/>
  <c r="CR23" i="12"/>
  <c r="BY20" i="12"/>
  <c r="CR22" i="12"/>
  <c r="CJ33" i="12"/>
  <c r="BX37" i="12"/>
  <c r="CQ39" i="12"/>
  <c r="BL44" i="12"/>
  <c r="AY44" i="12" s="1"/>
  <c r="BD44" i="12" s="1"/>
  <c r="CR45" i="12"/>
  <c r="BL17" i="12"/>
  <c r="BX20" i="12"/>
  <c r="BX22" i="12"/>
  <c r="BY25" i="12"/>
  <c r="BY39" i="12"/>
  <c r="CJ44" i="12"/>
  <c r="BX15" i="12"/>
  <c r="BX19" i="12"/>
  <c r="CQ19" i="12"/>
  <c r="BL21" i="12"/>
  <c r="BY22" i="12"/>
  <c r="CQ38" i="12"/>
  <c r="BZ39" i="12"/>
  <c r="CS41" i="12"/>
  <c r="CQ44" i="12"/>
  <c r="CS36" i="12"/>
  <c r="BZ31" i="12"/>
  <c r="BX32" i="12"/>
  <c r="CQ32" i="12"/>
  <c r="CS34" i="12"/>
  <c r="CQ16" i="12"/>
  <c r="CR16" i="12"/>
  <c r="BY32" i="12"/>
  <c r="CR32" i="12"/>
  <c r="BZ34" i="12"/>
  <c r="BX45" i="12"/>
  <c r="BY33" i="12"/>
  <c r="CR33" i="12"/>
  <c r="CR36" i="12"/>
  <c r="CJ43" i="12"/>
  <c r="CY17" i="6" a="1"/>
  <c r="CY17" i="6" s="1"/>
  <c r="CO36" i="6"/>
  <c r="T9" i="6"/>
  <c r="T8" i="6"/>
  <c r="T7" i="6"/>
  <c r="AY43" i="12" l="1"/>
  <c r="BD43" i="12" s="1"/>
  <c r="BP43" i="12" s="1"/>
  <c r="BK29" i="12"/>
  <c r="BN29" i="12" s="1"/>
  <c r="AY29" i="12" s="1"/>
  <c r="BD29" i="12" s="1"/>
  <c r="AY26" i="12"/>
  <c r="BD26" i="12" s="1"/>
  <c r="BP26" i="12" s="1"/>
  <c r="AY45" i="12"/>
  <c r="BD45" i="12" s="1"/>
  <c r="CB45" i="12" s="1"/>
  <c r="BK24" i="12"/>
  <c r="BN24" i="12" s="1"/>
  <c r="AY24" i="12" s="1"/>
  <c r="BD24" i="12" s="1"/>
  <c r="AY18" i="12"/>
  <c r="BD18" i="12" s="1"/>
  <c r="BO18" i="12" s="1"/>
  <c r="AY21" i="12"/>
  <c r="BD21" i="12" s="1"/>
  <c r="CC21" i="12" s="1"/>
  <c r="BK22" i="12"/>
  <c r="BN22" i="12" s="1"/>
  <c r="AY22" i="12" s="1"/>
  <c r="BD22" i="12" s="1"/>
  <c r="CG22" i="12" s="1"/>
  <c r="AY39" i="12"/>
  <c r="BD39" i="12" s="1"/>
  <c r="CF39" i="12" s="1"/>
  <c r="AY17" i="12"/>
  <c r="BD17" i="12" s="1"/>
  <c r="CB17" i="12" s="1"/>
  <c r="T17" i="12" s="1"/>
  <c r="AY19" i="12"/>
  <c r="BD19" i="12" s="1"/>
  <c r="CE19" i="12" s="1"/>
  <c r="AY30" i="12"/>
  <c r="BD30" i="12" s="1"/>
  <c r="CB30" i="12" s="1"/>
  <c r="AY38" i="12"/>
  <c r="BD38" i="12" s="1"/>
  <c r="CF38" i="12" s="1"/>
  <c r="AY35" i="12"/>
  <c r="BD35" i="12" s="1"/>
  <c r="CG35" i="12" s="1"/>
  <c r="AY37" i="12"/>
  <c r="BD37" i="12" s="1"/>
  <c r="CF37" i="12" s="1"/>
  <c r="AY34" i="12"/>
  <c r="BD34" i="12" s="1"/>
  <c r="BO34" i="12" s="1"/>
  <c r="AY40" i="12"/>
  <c r="BD40" i="12" s="1"/>
  <c r="CE40" i="12" s="1"/>
  <c r="BO44" i="12"/>
  <c r="CG44" i="12"/>
  <c r="CC44" i="12"/>
  <c r="BP44" i="12"/>
  <c r="BQ44" i="12"/>
  <c r="CB44" i="12"/>
  <c r="T44" i="12" s="1"/>
  <c r="CE44" i="12"/>
  <c r="CF44" i="12"/>
  <c r="AY41" i="12"/>
  <c r="BD41" i="12" s="1"/>
  <c r="C16" i="12"/>
  <c r="A17" i="12"/>
  <c r="BJ16" i="12"/>
  <c r="BM16" i="12" s="1"/>
  <c r="AY16" i="12" s="1"/>
  <c r="BD16" i="12" s="1"/>
  <c r="AY15" i="12"/>
  <c r="BD15" i="12" s="1"/>
  <c r="BK23" i="12"/>
  <c r="BN23" i="12" s="1"/>
  <c r="AY23" i="12" s="1"/>
  <c r="BD23" i="12" s="1"/>
  <c r="AY32" i="12"/>
  <c r="BD32" i="12" s="1"/>
  <c r="AY28" i="12"/>
  <c r="BD28" i="12" s="1"/>
  <c r="AY31" i="12"/>
  <c r="BD31" i="12" s="1"/>
  <c r="BJ42" i="12"/>
  <c r="BM42" i="12" s="1"/>
  <c r="AY42" i="12" s="1"/>
  <c r="BD42" i="12" s="1"/>
  <c r="AY36" i="12"/>
  <c r="BD36" i="12" s="1"/>
  <c r="AY25" i="12"/>
  <c r="BD25" i="12" s="1"/>
  <c r="AY27" i="12"/>
  <c r="BD27" i="12" s="1"/>
  <c r="CY17" i="12" a="1"/>
  <c r="CY17" i="12" s="1"/>
  <c r="DA16" i="12"/>
  <c r="CZ16" i="12"/>
  <c r="BK20" i="12"/>
  <c r="BN20" i="12" s="1"/>
  <c r="AY20" i="12" s="1"/>
  <c r="BD20" i="12" s="1"/>
  <c r="AY33" i="12"/>
  <c r="BD33" i="12" s="1"/>
  <c r="CY18" i="6" a="1"/>
  <c r="CY18" i="6" s="1"/>
  <c r="BQ43" i="12" l="1"/>
  <c r="CF26" i="12"/>
  <c r="CB26" i="12"/>
  <c r="BQ26" i="12"/>
  <c r="CF45" i="12"/>
  <c r="CE26" i="12"/>
  <c r="CC26" i="12"/>
  <c r="CF43" i="12"/>
  <c r="CG43" i="12"/>
  <c r="CB43" i="12"/>
  <c r="CC43" i="12"/>
  <c r="BO43" i="12"/>
  <c r="CE43" i="12"/>
  <c r="CG26" i="12"/>
  <c r="BC26" i="12" s="1"/>
  <c r="BB26" i="12" s="1"/>
  <c r="AZ26" i="12" s="1"/>
  <c r="CF18" i="12"/>
  <c r="CB18" i="12"/>
  <c r="T18" i="12" s="1"/>
  <c r="CC18" i="12"/>
  <c r="BO26" i="12"/>
  <c r="CC39" i="12"/>
  <c r="CG39" i="12"/>
  <c r="CB39" i="12"/>
  <c r="CF21" i="12"/>
  <c r="CE39" i="12"/>
  <c r="CE21" i="12"/>
  <c r="BP39" i="12"/>
  <c r="CG45" i="12"/>
  <c r="CG21" i="12"/>
  <c r="CE45" i="12"/>
  <c r="BQ45" i="12"/>
  <c r="CC38" i="12"/>
  <c r="BP37" i="12"/>
  <c r="CE38" i="12"/>
  <c r="CG38" i="12"/>
  <c r="CB38" i="12"/>
  <c r="BP30" i="12"/>
  <c r="CF22" i="12"/>
  <c r="BO30" i="12"/>
  <c r="BO35" i="12"/>
  <c r="CB21" i="12"/>
  <c r="BQ22" i="12"/>
  <c r="CG18" i="12"/>
  <c r="BO21" i="12"/>
  <c r="CE18" i="12"/>
  <c r="BQ21" i="12"/>
  <c r="BO45" i="12"/>
  <c r="BP18" i="12"/>
  <c r="BP21" i="12"/>
  <c r="BP45" i="12"/>
  <c r="BQ18" i="12"/>
  <c r="CC45" i="12"/>
  <c r="CB35" i="12"/>
  <c r="CE22" i="12"/>
  <c r="BQ35" i="12"/>
  <c r="CC35" i="12"/>
  <c r="CC22" i="12"/>
  <c r="BP22" i="12"/>
  <c r="BO19" i="12"/>
  <c r="BP35" i="12"/>
  <c r="BQ37" i="12"/>
  <c r="BQ19" i="12"/>
  <c r="CB22" i="12"/>
  <c r="BO37" i="12"/>
  <c r="CC19" i="12"/>
  <c r="BO22" i="12"/>
  <c r="CC37" i="12"/>
  <c r="CB19" i="12"/>
  <c r="T19" i="12" s="1"/>
  <c r="CB40" i="12"/>
  <c r="CF34" i="12"/>
  <c r="BP34" i="12"/>
  <c r="BP40" i="12"/>
  <c r="BQ34" i="12"/>
  <c r="CF40" i="12"/>
  <c r="CC34" i="12"/>
  <c r="BQ40" i="12"/>
  <c r="CG19" i="12"/>
  <c r="CE37" i="12"/>
  <c r="BQ39" i="12"/>
  <c r="CG37" i="12"/>
  <c r="CE35" i="12"/>
  <c r="CC17" i="12"/>
  <c r="BP19" i="12"/>
  <c r="CG40" i="12"/>
  <c r="CE34" i="12"/>
  <c r="CC40" i="12"/>
  <c r="CG34" i="12"/>
  <c r="BO40" i="12"/>
  <c r="CF35" i="12"/>
  <c r="CG17" i="12"/>
  <c r="CF19" i="12"/>
  <c r="BO39" i="12"/>
  <c r="CB37" i="12"/>
  <c r="CE17" i="12"/>
  <c r="BP38" i="12"/>
  <c r="BO38" i="12"/>
  <c r="CE30" i="12"/>
  <c r="BQ38" i="12"/>
  <c r="CC30" i="12"/>
  <c r="CF17" i="12"/>
  <c r="CG30" i="12"/>
  <c r="BO17" i="12"/>
  <c r="CB34" i="12"/>
  <c r="BQ30" i="12"/>
  <c r="BP17" i="12"/>
  <c r="CF30" i="12"/>
  <c r="BQ17" i="12"/>
  <c r="BO20" i="12"/>
  <c r="CC20" i="12"/>
  <c r="CB20" i="12"/>
  <c r="BQ20" i="12"/>
  <c r="CG20" i="12"/>
  <c r="CF20" i="12"/>
  <c r="BP20" i="12"/>
  <c r="CE20" i="12"/>
  <c r="BQ24" i="12"/>
  <c r="CF24" i="12"/>
  <c r="BP24" i="12"/>
  <c r="BO24" i="12"/>
  <c r="CC24" i="12"/>
  <c r="CB24" i="12"/>
  <c r="CG24" i="12"/>
  <c r="CE24" i="12"/>
  <c r="CE42" i="12"/>
  <c r="CC42" i="12"/>
  <c r="BO42" i="12"/>
  <c r="CG42" i="12"/>
  <c r="CF42" i="12"/>
  <c r="BQ42" i="12"/>
  <c r="CB42" i="12"/>
  <c r="BP42" i="12"/>
  <c r="BO29" i="12"/>
  <c r="CC29" i="12"/>
  <c r="CB29" i="12"/>
  <c r="CG29" i="12"/>
  <c r="BQ29" i="12"/>
  <c r="BP29" i="12"/>
  <c r="CF29" i="12"/>
  <c r="CE29" i="12"/>
  <c r="BP23" i="12"/>
  <c r="CE23" i="12"/>
  <c r="BO23" i="12"/>
  <c r="BQ23" i="12"/>
  <c r="CG23" i="12"/>
  <c r="CC23" i="12"/>
  <c r="CB23" i="12"/>
  <c r="CF23" i="12"/>
  <c r="CG41" i="12"/>
  <c r="BQ41" i="12"/>
  <c r="CC41" i="12"/>
  <c r="CB41" i="12"/>
  <c r="T41" i="12" s="1"/>
  <c r="BP41" i="12"/>
  <c r="BO41" i="12"/>
  <c r="CE41" i="12"/>
  <c r="CF41" i="12"/>
  <c r="CB33" i="12"/>
  <c r="T33" i="12" s="1"/>
  <c r="BQ33" i="12"/>
  <c r="BP33" i="12"/>
  <c r="BO33" i="12"/>
  <c r="CE33" i="12"/>
  <c r="CF33" i="12"/>
  <c r="CC33" i="12"/>
  <c r="CG33" i="12"/>
  <c r="CG25" i="12"/>
  <c r="BQ25" i="12"/>
  <c r="CC25" i="12"/>
  <c r="CB25" i="12"/>
  <c r="BP25" i="12"/>
  <c r="BO25" i="12"/>
  <c r="CF25" i="12"/>
  <c r="CE25" i="12"/>
  <c r="BP28" i="12"/>
  <c r="BO28" i="12"/>
  <c r="BQ28" i="12"/>
  <c r="CB28" i="12"/>
  <c r="CC28" i="12"/>
  <c r="CG28" i="12"/>
  <c r="CE28" i="12"/>
  <c r="CF28" i="12"/>
  <c r="BQ32" i="12"/>
  <c r="CF32" i="12"/>
  <c r="CE32" i="12"/>
  <c r="CC32" i="12"/>
  <c r="CB32" i="12"/>
  <c r="T32" i="12" s="1"/>
  <c r="BP32" i="12"/>
  <c r="BO32" i="12"/>
  <c r="CG32" i="12"/>
  <c r="A18" i="12"/>
  <c r="C17" i="12"/>
  <c r="BQ31" i="12"/>
  <c r="BP31" i="12"/>
  <c r="BO31" i="12"/>
  <c r="CB31" i="12"/>
  <c r="T31" i="12" s="1"/>
  <c r="CC31" i="12"/>
  <c r="CE31" i="12"/>
  <c r="CF31" i="12"/>
  <c r="CG31" i="12"/>
  <c r="BO36" i="12"/>
  <c r="CC36" i="12"/>
  <c r="CB36" i="12"/>
  <c r="T36" i="12" s="1"/>
  <c r="BQ36" i="12"/>
  <c r="CF36" i="12"/>
  <c r="CG36" i="12"/>
  <c r="BP36" i="12"/>
  <c r="CE36" i="12"/>
  <c r="DA17" i="12"/>
  <c r="CY18" i="12" a="1"/>
  <c r="CY18" i="12" s="1"/>
  <c r="CZ17" i="12"/>
  <c r="BQ15" i="12"/>
  <c r="BO15" i="12"/>
  <c r="CG15" i="12"/>
  <c r="CF15" i="12"/>
  <c r="CB15" i="12"/>
  <c r="T15" i="12" s="1"/>
  <c r="BP15" i="12"/>
  <c r="CC15" i="12"/>
  <c r="CE15" i="12"/>
  <c r="CF27" i="12"/>
  <c r="CC27" i="12"/>
  <c r="CB27" i="12"/>
  <c r="T27" i="12" s="1"/>
  <c r="BQ27" i="12"/>
  <c r="CG27" i="12"/>
  <c r="BP27" i="12"/>
  <c r="BO27" i="12"/>
  <c r="CE27" i="12"/>
  <c r="BC44" i="12"/>
  <c r="BB44" i="12" s="1"/>
  <c r="AZ44" i="12" s="1"/>
  <c r="BO16" i="12"/>
  <c r="CC16" i="12"/>
  <c r="BQ16" i="12"/>
  <c r="BP16" i="12"/>
  <c r="CG16" i="12"/>
  <c r="CB16" i="12"/>
  <c r="T16" i="12" s="1"/>
  <c r="CE16" i="12"/>
  <c r="CF16" i="12"/>
  <c r="CY19" i="6" a="1"/>
  <c r="CY19" i="6" s="1"/>
  <c r="T6" i="6"/>
  <c r="BV18" i="6"/>
  <c r="CI15" i="6"/>
  <c r="CK15" i="6"/>
  <c r="BC45" i="12" l="1"/>
  <c r="BB45" i="12" s="1"/>
  <c r="AZ45" i="12" s="1"/>
  <c r="BC39" i="12"/>
  <c r="BB39" i="12" s="1"/>
  <c r="AZ39" i="12" s="1"/>
  <c r="BC43" i="12"/>
  <c r="BB43" i="12" s="1"/>
  <c r="AZ43" i="12" s="1"/>
  <c r="BC22" i="12"/>
  <c r="BB22" i="12" s="1"/>
  <c r="AZ22" i="12" s="1"/>
  <c r="BC18" i="12"/>
  <c r="BB18" i="12" s="1"/>
  <c r="AZ18" i="12" s="1"/>
  <c r="BC21" i="12"/>
  <c r="BB21" i="12" s="1"/>
  <c r="AZ21" i="12" s="1"/>
  <c r="BC38" i="12"/>
  <c r="BB38" i="12" s="1"/>
  <c r="AZ38" i="12" s="1"/>
  <c r="BC17" i="12"/>
  <c r="BB17" i="12" s="1"/>
  <c r="AZ17" i="12" s="1"/>
  <c r="BC30" i="12"/>
  <c r="BB30" i="12" s="1"/>
  <c r="AZ30" i="12" s="1"/>
  <c r="BC35" i="12"/>
  <c r="BB35" i="12" s="1"/>
  <c r="AZ35" i="12" s="1"/>
  <c r="BC37" i="12"/>
  <c r="BA37" i="12" s="1"/>
  <c r="BB37" i="12"/>
  <c r="AZ37" i="12" s="1"/>
  <c r="Q18" i="12"/>
  <c r="BC27" i="12"/>
  <c r="BB27" i="12" s="1"/>
  <c r="AZ27" i="12" s="1"/>
  <c r="BC19" i="12"/>
  <c r="BB19" i="12" s="1"/>
  <c r="AZ19" i="12" s="1"/>
  <c r="BC40" i="12"/>
  <c r="BB40" i="12" s="1"/>
  <c r="AZ40" i="12" s="1"/>
  <c r="BC34" i="12"/>
  <c r="BB34" i="12" s="1"/>
  <c r="BC32" i="12"/>
  <c r="BB32" i="12" s="1"/>
  <c r="AZ32" i="12" s="1"/>
  <c r="BC23" i="12"/>
  <c r="BB23" i="12" s="1"/>
  <c r="AZ23" i="12" s="1"/>
  <c r="BA26" i="12"/>
  <c r="BC20" i="12"/>
  <c r="BB20" i="12" s="1"/>
  <c r="AZ20" i="12" s="1"/>
  <c r="Q44" i="12"/>
  <c r="BC29" i="12"/>
  <c r="BB29" i="12" s="1"/>
  <c r="AZ29" i="12" s="1"/>
  <c r="BC41" i="12"/>
  <c r="BB41" i="12" s="1"/>
  <c r="AZ41" i="12" s="1"/>
  <c r="BC16" i="12"/>
  <c r="BB16" i="12" s="1"/>
  <c r="AZ16" i="12" s="1"/>
  <c r="BC31" i="12"/>
  <c r="BB31" i="12" s="1"/>
  <c r="AZ31" i="12" s="1"/>
  <c r="BC28" i="12"/>
  <c r="BB28" i="12" s="1"/>
  <c r="AZ28" i="12" s="1"/>
  <c r="BC33" i="12"/>
  <c r="BB33" i="12" s="1"/>
  <c r="AZ33" i="12" s="1"/>
  <c r="BA44" i="12"/>
  <c r="Z44" i="12" s="1"/>
  <c r="DA18" i="12"/>
  <c r="CY19" i="12" a="1"/>
  <c r="CY19" i="12" s="1"/>
  <c r="CZ18" i="12"/>
  <c r="A19" i="12"/>
  <c r="C18" i="12"/>
  <c r="BC42" i="12"/>
  <c r="BB42" i="12" s="1"/>
  <c r="AZ42" i="12" s="1"/>
  <c r="BC36" i="12"/>
  <c r="BB36" i="12" s="1"/>
  <c r="AZ36" i="12" s="1"/>
  <c r="BC15" i="12"/>
  <c r="BC24" i="12"/>
  <c r="BB24" i="12" s="1"/>
  <c r="AZ24" i="12" s="1"/>
  <c r="BC25" i="12"/>
  <c r="BB25" i="12" s="1"/>
  <c r="AZ25" i="12" s="1"/>
  <c r="CY20" i="6" a="1"/>
  <c r="CY20" i="6" s="1"/>
  <c r="CA15" i="6"/>
  <c r="CD15" i="6"/>
  <c r="CA16" i="6"/>
  <c r="CD16" i="6"/>
  <c r="CA17" i="6"/>
  <c r="CD17" i="6"/>
  <c r="CA18" i="6"/>
  <c r="CD18" i="6"/>
  <c r="CA19" i="6"/>
  <c r="CD19" i="6"/>
  <c r="CA20" i="6"/>
  <c r="CD20" i="6"/>
  <c r="CA21" i="6"/>
  <c r="CD21" i="6"/>
  <c r="CA22" i="6"/>
  <c r="CD22" i="6"/>
  <c r="CA23" i="6"/>
  <c r="CD23" i="6"/>
  <c r="CA24" i="6"/>
  <c r="CD24" i="6"/>
  <c r="CA25" i="6"/>
  <c r="CD25" i="6"/>
  <c r="CA26" i="6"/>
  <c r="CD26" i="6"/>
  <c r="CA27" i="6"/>
  <c r="CD27" i="6"/>
  <c r="CA28" i="6"/>
  <c r="CD28" i="6"/>
  <c r="CA29" i="6"/>
  <c r="CD29" i="6"/>
  <c r="CA30" i="6"/>
  <c r="CD30" i="6"/>
  <c r="CA31" i="6"/>
  <c r="CD31" i="6"/>
  <c r="CA32" i="6"/>
  <c r="CD32" i="6"/>
  <c r="CA33" i="6"/>
  <c r="CD33" i="6"/>
  <c r="CA34" i="6"/>
  <c r="CD34" i="6"/>
  <c r="CA35" i="6"/>
  <c r="CD35" i="6"/>
  <c r="CA36" i="6"/>
  <c r="CD36" i="6"/>
  <c r="CA37" i="6"/>
  <c r="CD37" i="6"/>
  <c r="CA38" i="6"/>
  <c r="CD38" i="6"/>
  <c r="CA39" i="6"/>
  <c r="CD39" i="6"/>
  <c r="CA40" i="6"/>
  <c r="CD40" i="6"/>
  <c r="CA41" i="6"/>
  <c r="CD41" i="6"/>
  <c r="CA42" i="6"/>
  <c r="CD42" i="6"/>
  <c r="CA43" i="6"/>
  <c r="CD43" i="6"/>
  <c r="CA44" i="6"/>
  <c r="CD44" i="6"/>
  <c r="CA45" i="6"/>
  <c r="CD45" i="6"/>
  <c r="CP17" i="6"/>
  <c r="CL17" i="6"/>
  <c r="BD4" i="6"/>
  <c r="DA19" i="6" s="1"/>
  <c r="T38" i="12" l="1"/>
  <c r="T22" i="12"/>
  <c r="BA39" i="12"/>
  <c r="Z39" i="12" s="1"/>
  <c r="BA45" i="12"/>
  <c r="T39" i="12"/>
  <c r="BA43" i="12"/>
  <c r="Z43" i="12" s="1"/>
  <c r="Q43" i="12"/>
  <c r="Q17" i="12"/>
  <c r="T43" i="12"/>
  <c r="BA22" i="12"/>
  <c r="Z22" i="12" s="1"/>
  <c r="AE22" i="12" s="1"/>
  <c r="Q39" i="12"/>
  <c r="Q38" i="12"/>
  <c r="BA18" i="12"/>
  <c r="Z18" i="12" s="1"/>
  <c r="T24" i="12"/>
  <c r="T21" i="12"/>
  <c r="Q21" i="12"/>
  <c r="BA21" i="12"/>
  <c r="Z21" i="12" s="1"/>
  <c r="AE21" i="12" s="1"/>
  <c r="T20" i="12"/>
  <c r="Q22" i="12"/>
  <c r="BA38" i="12"/>
  <c r="Z38" i="12" s="1"/>
  <c r="AE38" i="12" s="1"/>
  <c r="BA30" i="12"/>
  <c r="Q31" i="12"/>
  <c r="Q37" i="12"/>
  <c r="T37" i="12"/>
  <c r="T35" i="12"/>
  <c r="Q19" i="12"/>
  <c r="T23" i="12"/>
  <c r="BA33" i="12"/>
  <c r="Z33" i="12" s="1"/>
  <c r="BA17" i="12"/>
  <c r="Z17" i="12" s="1"/>
  <c r="W17" i="12" s="1"/>
  <c r="N17" i="12" s="1"/>
  <c r="Q27" i="12"/>
  <c r="Z37" i="12"/>
  <c r="AE37" i="12" s="1"/>
  <c r="Q35" i="12"/>
  <c r="BA41" i="12"/>
  <c r="Z41" i="12" s="1"/>
  <c r="BA27" i="12"/>
  <c r="Z27" i="12" s="1"/>
  <c r="W27" i="12" s="1"/>
  <c r="N27" i="12" s="1"/>
  <c r="BA35" i="12"/>
  <c r="Z35" i="12" s="1"/>
  <c r="AE35" i="12" s="1"/>
  <c r="BA19" i="12"/>
  <c r="Z19" i="12" s="1"/>
  <c r="W19" i="12" s="1"/>
  <c r="N19" i="12" s="1"/>
  <c r="Q24" i="12"/>
  <c r="BA32" i="12"/>
  <c r="Z32" i="12" s="1"/>
  <c r="AE32" i="12" s="1"/>
  <c r="BA24" i="12"/>
  <c r="Z24" i="12" s="1"/>
  <c r="BA40" i="12"/>
  <c r="Q41" i="12"/>
  <c r="BA23" i="12"/>
  <c r="Z23" i="12" s="1"/>
  <c r="AE23" i="12" s="1"/>
  <c r="T34" i="12"/>
  <c r="BA34" i="12"/>
  <c r="AZ34" i="12"/>
  <c r="Q34" i="12"/>
  <c r="BA20" i="12"/>
  <c r="Z20" i="12" s="1"/>
  <c r="W20" i="12" s="1"/>
  <c r="BA28" i="12"/>
  <c r="BA29" i="12"/>
  <c r="Q20" i="12"/>
  <c r="Q23" i="12"/>
  <c r="Q32" i="12"/>
  <c r="AE44" i="12"/>
  <c r="W44" i="12"/>
  <c r="N44" i="12" s="1"/>
  <c r="W39" i="12"/>
  <c r="N39" i="12" s="1"/>
  <c r="AE39" i="12"/>
  <c r="BC46" i="12"/>
  <c r="BB15" i="12"/>
  <c r="Q15" i="12" s="1"/>
  <c r="C19" i="12"/>
  <c r="A20" i="12"/>
  <c r="DA20" i="6"/>
  <c r="DA15" i="6"/>
  <c r="DA16" i="6"/>
  <c r="DA17" i="6"/>
  <c r="DA18" i="6"/>
  <c r="BA16" i="12"/>
  <c r="Z16" i="12" s="1"/>
  <c r="CY20" i="12" a="1"/>
  <c r="CY20" i="12" s="1"/>
  <c r="DA19" i="12"/>
  <c r="CZ19" i="12"/>
  <c r="BA36" i="12"/>
  <c r="Z36" i="12" s="1"/>
  <c r="Q36" i="12"/>
  <c r="AE18" i="12"/>
  <c r="W18" i="12"/>
  <c r="N18" i="12" s="1"/>
  <c r="Q33" i="12"/>
  <c r="BA42" i="12"/>
  <c r="Z42" i="12" s="1"/>
  <c r="AE43" i="12"/>
  <c r="W43" i="12"/>
  <c r="Q42" i="12"/>
  <c r="BA15" i="12"/>
  <c r="BA25" i="12"/>
  <c r="Q16" i="12"/>
  <c r="BA31" i="12"/>
  <c r="Z31" i="12" s="1"/>
  <c r="T42" i="12"/>
  <c r="CZ19" i="6"/>
  <c r="CZ15" i="6"/>
  <c r="CZ20" i="6"/>
  <c r="CZ16" i="6"/>
  <c r="CZ17" i="6"/>
  <c r="CZ18" i="6"/>
  <c r="CY21" i="6" a="1"/>
  <c r="CY21" i="6" s="1"/>
  <c r="BJ45" i="6"/>
  <c r="BK15" i="6"/>
  <c r="BK45" i="6"/>
  <c r="BK43" i="6"/>
  <c r="BK42" i="6"/>
  <c r="BK28" i="6"/>
  <c r="BK27" i="6"/>
  <c r="BK26" i="6"/>
  <c r="BJ40" i="6"/>
  <c r="BK41" i="6"/>
  <c r="BK21" i="6"/>
  <c r="BJ39" i="6"/>
  <c r="BK40" i="6"/>
  <c r="BJ38" i="6"/>
  <c r="BK39" i="6"/>
  <c r="BK19" i="6"/>
  <c r="BJ37" i="6"/>
  <c r="BK38" i="6"/>
  <c r="BK37" i="6"/>
  <c r="BJ32" i="6"/>
  <c r="BJ31" i="6"/>
  <c r="BK34" i="6"/>
  <c r="BJ30" i="6"/>
  <c r="BK32" i="6"/>
  <c r="BJ29" i="6"/>
  <c r="BK31" i="6"/>
  <c r="BJ28" i="6"/>
  <c r="BK30" i="6"/>
  <c r="CP16" i="6"/>
  <c r="CP18" i="6"/>
  <c r="CP19" i="6"/>
  <c r="CP20" i="6"/>
  <c r="CP21" i="6"/>
  <c r="CP22" i="6"/>
  <c r="CP23" i="6"/>
  <c r="CP24" i="6"/>
  <c r="CP25" i="6"/>
  <c r="CP26" i="6"/>
  <c r="CP27" i="6"/>
  <c r="CP28" i="6"/>
  <c r="CP29" i="6"/>
  <c r="CP30" i="6"/>
  <c r="CP31" i="6"/>
  <c r="CP32" i="6"/>
  <c r="CP33" i="6"/>
  <c r="CP34" i="6"/>
  <c r="CP35" i="6"/>
  <c r="CP36" i="6"/>
  <c r="CP37" i="6"/>
  <c r="CP38" i="6"/>
  <c r="CP39" i="6"/>
  <c r="CP40" i="6"/>
  <c r="CP41" i="6"/>
  <c r="CP42" i="6"/>
  <c r="CP43" i="6"/>
  <c r="CP44" i="6"/>
  <c r="CP45" i="6"/>
  <c r="CP15" i="6"/>
  <c r="CO16" i="6"/>
  <c r="CO17" i="6"/>
  <c r="CO18" i="6"/>
  <c r="CO19" i="6"/>
  <c r="CO20" i="6"/>
  <c r="CO21" i="6"/>
  <c r="CO22" i="6"/>
  <c r="CO23" i="6"/>
  <c r="CO24" i="6"/>
  <c r="CO25" i="6"/>
  <c r="CO26" i="6"/>
  <c r="CO27" i="6"/>
  <c r="CO28" i="6"/>
  <c r="CO29" i="6"/>
  <c r="CO30" i="6"/>
  <c r="CO31" i="6"/>
  <c r="CO32" i="6"/>
  <c r="CO33" i="6"/>
  <c r="CO34" i="6"/>
  <c r="CO35" i="6"/>
  <c r="CO37" i="6"/>
  <c r="CO38" i="6"/>
  <c r="CO39" i="6"/>
  <c r="CO40" i="6"/>
  <c r="CO41" i="6"/>
  <c r="CO42" i="6"/>
  <c r="CO43" i="6"/>
  <c r="CO44" i="6"/>
  <c r="CO45" i="6"/>
  <c r="CO15" i="6"/>
  <c r="CM16" i="6"/>
  <c r="CM17" i="6"/>
  <c r="CM18" i="6"/>
  <c r="CM19" i="6"/>
  <c r="CM20" i="6"/>
  <c r="CM21" i="6"/>
  <c r="CM22" i="6"/>
  <c r="CM23" i="6"/>
  <c r="CM24" i="6"/>
  <c r="CM25" i="6"/>
  <c r="CM26" i="6"/>
  <c r="CM27" i="6"/>
  <c r="CM28" i="6"/>
  <c r="CM29" i="6"/>
  <c r="CM30" i="6"/>
  <c r="CM31" i="6"/>
  <c r="CM32" i="6"/>
  <c r="CM33" i="6"/>
  <c r="CM34" i="6"/>
  <c r="CM35" i="6"/>
  <c r="CM36" i="6"/>
  <c r="CM37" i="6"/>
  <c r="CM38" i="6"/>
  <c r="CM39" i="6"/>
  <c r="CM40" i="6"/>
  <c r="CM41" i="6"/>
  <c r="CM42" i="6"/>
  <c r="CM43" i="6"/>
  <c r="CM44" i="6"/>
  <c r="CM45" i="6"/>
  <c r="CM15" i="6"/>
  <c r="CL18" i="6"/>
  <c r="CL19" i="6"/>
  <c r="CL20" i="6"/>
  <c r="CL21" i="6"/>
  <c r="CL22" i="6"/>
  <c r="CL23" i="6"/>
  <c r="CL24" i="6"/>
  <c r="CL25" i="6"/>
  <c r="CL26" i="6"/>
  <c r="CL27" i="6"/>
  <c r="CL28" i="6"/>
  <c r="CL29" i="6"/>
  <c r="CL30" i="6"/>
  <c r="CL31" i="6"/>
  <c r="CL32" i="6"/>
  <c r="CL33" i="6"/>
  <c r="CL34" i="6"/>
  <c r="CL35" i="6"/>
  <c r="CL36" i="6"/>
  <c r="CL37" i="6"/>
  <c r="CL38" i="6"/>
  <c r="CL39" i="6"/>
  <c r="CL40" i="6"/>
  <c r="CL41" i="6"/>
  <c r="CL42" i="6"/>
  <c r="CL43" i="6"/>
  <c r="CL44" i="6"/>
  <c r="CL45" i="6"/>
  <c r="CL16" i="6"/>
  <c r="CL15" i="6"/>
  <c r="CN16" i="6"/>
  <c r="CN17" i="6"/>
  <c r="CN18" i="6"/>
  <c r="CN19" i="6"/>
  <c r="CN20" i="6"/>
  <c r="CN21" i="6"/>
  <c r="CN22" i="6"/>
  <c r="CN23" i="6"/>
  <c r="CN24" i="6"/>
  <c r="CN25" i="6"/>
  <c r="CN26" i="6"/>
  <c r="CN27" i="6"/>
  <c r="CN28" i="6"/>
  <c r="CN29" i="6"/>
  <c r="CN30" i="6"/>
  <c r="CN31" i="6"/>
  <c r="CN32" i="6"/>
  <c r="CN33" i="6"/>
  <c r="CN34" i="6"/>
  <c r="CN35" i="6"/>
  <c r="CN36" i="6"/>
  <c r="CN37" i="6"/>
  <c r="CN38" i="6"/>
  <c r="CN39" i="6"/>
  <c r="CN40" i="6"/>
  <c r="CN41" i="6"/>
  <c r="CN42" i="6"/>
  <c r="CN43" i="6"/>
  <c r="CN44" i="6"/>
  <c r="CN45" i="6"/>
  <c r="CK16" i="6"/>
  <c r="CK17" i="6"/>
  <c r="CK18" i="6"/>
  <c r="CK19" i="6"/>
  <c r="CK20" i="6"/>
  <c r="CK21" i="6"/>
  <c r="CK22" i="6"/>
  <c r="CK23" i="6"/>
  <c r="CK24" i="6"/>
  <c r="CK25" i="6"/>
  <c r="CK26" i="6"/>
  <c r="CK27" i="6"/>
  <c r="CK28" i="6"/>
  <c r="CK29" i="6"/>
  <c r="CK30" i="6"/>
  <c r="CK31" i="6"/>
  <c r="CK32" i="6"/>
  <c r="CK33" i="6"/>
  <c r="CK34" i="6"/>
  <c r="CK35" i="6"/>
  <c r="CK36" i="6"/>
  <c r="CK37" i="6"/>
  <c r="CK38" i="6"/>
  <c r="CK39" i="6"/>
  <c r="CK40" i="6"/>
  <c r="CK41" i="6"/>
  <c r="CK42" i="6"/>
  <c r="CK43" i="6"/>
  <c r="CK44" i="6"/>
  <c r="CK45" i="6"/>
  <c r="CN15" i="6"/>
  <c r="CQ15" i="6" s="1"/>
  <c r="BR15" i="6"/>
  <c r="CH16" i="6"/>
  <c r="CH17" i="6"/>
  <c r="CH18" i="6"/>
  <c r="CH19" i="6"/>
  <c r="CH20" i="6"/>
  <c r="CH21" i="6"/>
  <c r="CH22" i="6"/>
  <c r="CH23" i="6"/>
  <c r="CH24" i="6"/>
  <c r="CH25" i="6"/>
  <c r="CH26" i="6"/>
  <c r="CH27" i="6"/>
  <c r="CH28" i="6"/>
  <c r="CH29" i="6"/>
  <c r="CH30" i="6"/>
  <c r="CH31" i="6"/>
  <c r="CH32" i="6"/>
  <c r="CH33" i="6"/>
  <c r="CH34" i="6"/>
  <c r="CH35" i="6"/>
  <c r="CH36" i="6"/>
  <c r="CH37" i="6"/>
  <c r="CH38" i="6"/>
  <c r="CH39" i="6"/>
  <c r="CH40" i="6"/>
  <c r="CH41" i="6"/>
  <c r="CH42" i="6"/>
  <c r="CH43" i="6"/>
  <c r="CH44" i="6"/>
  <c r="CH45" i="6"/>
  <c r="CI16" i="6"/>
  <c r="CI17" i="6"/>
  <c r="CI18" i="6"/>
  <c r="CI19" i="6"/>
  <c r="CI20" i="6"/>
  <c r="CI21" i="6"/>
  <c r="CI22" i="6"/>
  <c r="CI23" i="6"/>
  <c r="CI24" i="6"/>
  <c r="CI25" i="6"/>
  <c r="CI26" i="6"/>
  <c r="CI27" i="6"/>
  <c r="CI28" i="6"/>
  <c r="CI29" i="6"/>
  <c r="CI30" i="6"/>
  <c r="CI31" i="6"/>
  <c r="CI32" i="6"/>
  <c r="CI33" i="6"/>
  <c r="CI34" i="6"/>
  <c r="CI35" i="6"/>
  <c r="CI36" i="6"/>
  <c r="CI37" i="6"/>
  <c r="CI38" i="6"/>
  <c r="CI39" i="6"/>
  <c r="CI40" i="6"/>
  <c r="CI41" i="6"/>
  <c r="CI42" i="6"/>
  <c r="CI43" i="6"/>
  <c r="CI44" i="6"/>
  <c r="CI45" i="6"/>
  <c r="CH15" i="6"/>
  <c r="BF16" i="6"/>
  <c r="BI16" i="6" s="1"/>
  <c r="BG16" i="6"/>
  <c r="BH16" i="6"/>
  <c r="BR16" i="6"/>
  <c r="BS16" i="6"/>
  <c r="BT16" i="6"/>
  <c r="BU16" i="6"/>
  <c r="BV16" i="6"/>
  <c r="BW16" i="6"/>
  <c r="BF17" i="6"/>
  <c r="BI17" i="6" s="1"/>
  <c r="BG17" i="6"/>
  <c r="BH17" i="6"/>
  <c r="BR17" i="6"/>
  <c r="BS17" i="6"/>
  <c r="BT17" i="6"/>
  <c r="BU17" i="6"/>
  <c r="BV17" i="6"/>
  <c r="BW17" i="6"/>
  <c r="BF18" i="6"/>
  <c r="BI18" i="6" s="1"/>
  <c r="BG18" i="6"/>
  <c r="BH18" i="6"/>
  <c r="BR18" i="6"/>
  <c r="BS18" i="6"/>
  <c r="BT18" i="6"/>
  <c r="BU18" i="6"/>
  <c r="BW18" i="6"/>
  <c r="BF19" i="6"/>
  <c r="BI19" i="6" s="1"/>
  <c r="BG19" i="6"/>
  <c r="BH19" i="6"/>
  <c r="BR19" i="6"/>
  <c r="BS19" i="6"/>
  <c r="BT19" i="6"/>
  <c r="BU19" i="6"/>
  <c r="BV19" i="6"/>
  <c r="BW19" i="6"/>
  <c r="BF20" i="6"/>
  <c r="BI20" i="6" s="1"/>
  <c r="BG20" i="6"/>
  <c r="BH20" i="6"/>
  <c r="BR20" i="6"/>
  <c r="BS20" i="6"/>
  <c r="BT20" i="6"/>
  <c r="BU20" i="6"/>
  <c r="BV20" i="6"/>
  <c r="BW20" i="6"/>
  <c r="BF21" i="6"/>
  <c r="BI21" i="6" s="1"/>
  <c r="BG21" i="6"/>
  <c r="BH21" i="6"/>
  <c r="BR21" i="6"/>
  <c r="BS21" i="6"/>
  <c r="BT21" i="6"/>
  <c r="BU21" i="6"/>
  <c r="BV21" i="6"/>
  <c r="BW21" i="6"/>
  <c r="BF22" i="6"/>
  <c r="BI22" i="6" s="1"/>
  <c r="BG22" i="6"/>
  <c r="BH22" i="6"/>
  <c r="BR22" i="6"/>
  <c r="BS22" i="6"/>
  <c r="BT22" i="6"/>
  <c r="BU22" i="6"/>
  <c r="BV22" i="6"/>
  <c r="BW22" i="6"/>
  <c r="BF23" i="6"/>
  <c r="BI23" i="6" s="1"/>
  <c r="BG23" i="6"/>
  <c r="BH23" i="6"/>
  <c r="BR23" i="6"/>
  <c r="BS23" i="6"/>
  <c r="BT23" i="6"/>
  <c r="BU23" i="6"/>
  <c r="BV23" i="6"/>
  <c r="BW23" i="6"/>
  <c r="BF24" i="6"/>
  <c r="BI24" i="6" s="1"/>
  <c r="BG24" i="6"/>
  <c r="BH24" i="6"/>
  <c r="BR24" i="6"/>
  <c r="BS24" i="6"/>
  <c r="BT24" i="6"/>
  <c r="BU24" i="6"/>
  <c r="BV24" i="6"/>
  <c r="BW24" i="6"/>
  <c r="BF25" i="6"/>
  <c r="BI25" i="6" s="1"/>
  <c r="BG25" i="6"/>
  <c r="BH25" i="6"/>
  <c r="BR25" i="6"/>
  <c r="BS25" i="6"/>
  <c r="BT25" i="6"/>
  <c r="BU25" i="6"/>
  <c r="BV25" i="6"/>
  <c r="BW25" i="6"/>
  <c r="BF26" i="6"/>
  <c r="BI26" i="6" s="1"/>
  <c r="BG26" i="6"/>
  <c r="BH26" i="6"/>
  <c r="BR26" i="6"/>
  <c r="BS26" i="6"/>
  <c r="BT26" i="6"/>
  <c r="BU26" i="6"/>
  <c r="BV26" i="6"/>
  <c r="BW26" i="6"/>
  <c r="BF27" i="6"/>
  <c r="BI27" i="6" s="1"/>
  <c r="BG27" i="6"/>
  <c r="BH27" i="6"/>
  <c r="BR27" i="6"/>
  <c r="BS27" i="6"/>
  <c r="BT27" i="6"/>
  <c r="BU27" i="6"/>
  <c r="BV27" i="6"/>
  <c r="BW27" i="6"/>
  <c r="BF28" i="6"/>
  <c r="BI28" i="6" s="1"/>
  <c r="BG28" i="6"/>
  <c r="BH28" i="6"/>
  <c r="BR28" i="6"/>
  <c r="BS28" i="6"/>
  <c r="BT28" i="6"/>
  <c r="BU28" i="6"/>
  <c r="BV28" i="6"/>
  <c r="BW28" i="6"/>
  <c r="BF29" i="6"/>
  <c r="BI29" i="6" s="1"/>
  <c r="BG29" i="6"/>
  <c r="BH29" i="6"/>
  <c r="BR29" i="6"/>
  <c r="BS29" i="6"/>
  <c r="BT29" i="6"/>
  <c r="BU29" i="6"/>
  <c r="BV29" i="6"/>
  <c r="BW29" i="6"/>
  <c r="BF30" i="6"/>
  <c r="BI30" i="6" s="1"/>
  <c r="BG30" i="6"/>
  <c r="BH30" i="6"/>
  <c r="BR30" i="6"/>
  <c r="BS30" i="6"/>
  <c r="BT30" i="6"/>
  <c r="BU30" i="6"/>
  <c r="BV30" i="6"/>
  <c r="BW30" i="6"/>
  <c r="BF31" i="6"/>
  <c r="BI31" i="6" s="1"/>
  <c r="BG31" i="6"/>
  <c r="BH31" i="6"/>
  <c r="BR31" i="6"/>
  <c r="BS31" i="6"/>
  <c r="BT31" i="6"/>
  <c r="BU31" i="6"/>
  <c r="BV31" i="6"/>
  <c r="BW31" i="6"/>
  <c r="BF32" i="6"/>
  <c r="BI32" i="6" s="1"/>
  <c r="BG32" i="6"/>
  <c r="BH32" i="6"/>
  <c r="BR32" i="6"/>
  <c r="BS32" i="6"/>
  <c r="BT32" i="6"/>
  <c r="BU32" i="6"/>
  <c r="BV32" i="6"/>
  <c r="BW32" i="6"/>
  <c r="BF33" i="6"/>
  <c r="BI33" i="6" s="1"/>
  <c r="BG33" i="6"/>
  <c r="BH33" i="6"/>
  <c r="BR33" i="6"/>
  <c r="BS33" i="6"/>
  <c r="BT33" i="6"/>
  <c r="BU33" i="6"/>
  <c r="BV33" i="6"/>
  <c r="BW33" i="6"/>
  <c r="BF34" i="6"/>
  <c r="BI34" i="6" s="1"/>
  <c r="BG34" i="6"/>
  <c r="BH34" i="6"/>
  <c r="BR34" i="6"/>
  <c r="BS34" i="6"/>
  <c r="BT34" i="6"/>
  <c r="BU34" i="6"/>
  <c r="BV34" i="6"/>
  <c r="BW34" i="6"/>
  <c r="BF35" i="6"/>
  <c r="BI35" i="6" s="1"/>
  <c r="BG35" i="6"/>
  <c r="BH35" i="6"/>
  <c r="BR35" i="6"/>
  <c r="BS35" i="6"/>
  <c r="BT35" i="6"/>
  <c r="BU35" i="6"/>
  <c r="BV35" i="6"/>
  <c r="BW35" i="6"/>
  <c r="BF36" i="6"/>
  <c r="BI36" i="6" s="1"/>
  <c r="BG36" i="6"/>
  <c r="BH36" i="6"/>
  <c r="BR36" i="6"/>
  <c r="BS36" i="6"/>
  <c r="BT36" i="6"/>
  <c r="BU36" i="6"/>
  <c r="BV36" i="6"/>
  <c r="BW36" i="6"/>
  <c r="BF37" i="6"/>
  <c r="BI37" i="6" s="1"/>
  <c r="BG37" i="6"/>
  <c r="BH37" i="6"/>
  <c r="BR37" i="6"/>
  <c r="BS37" i="6"/>
  <c r="BT37" i="6"/>
  <c r="BU37" i="6"/>
  <c r="BV37" i="6"/>
  <c r="BW37" i="6"/>
  <c r="BF38" i="6"/>
  <c r="BI38" i="6" s="1"/>
  <c r="BG38" i="6"/>
  <c r="BH38" i="6"/>
  <c r="BR38" i="6"/>
  <c r="BS38" i="6"/>
  <c r="BT38" i="6"/>
  <c r="BU38" i="6"/>
  <c r="BV38" i="6"/>
  <c r="BW38" i="6"/>
  <c r="BF39" i="6"/>
  <c r="BI39" i="6" s="1"/>
  <c r="BG39" i="6"/>
  <c r="BH39" i="6"/>
  <c r="BR39" i="6"/>
  <c r="BS39" i="6"/>
  <c r="BT39" i="6"/>
  <c r="BU39" i="6"/>
  <c r="BV39" i="6"/>
  <c r="BW39" i="6"/>
  <c r="BF40" i="6"/>
  <c r="BI40" i="6" s="1"/>
  <c r="BG40" i="6"/>
  <c r="BH40" i="6"/>
  <c r="BR40" i="6"/>
  <c r="BS40" i="6"/>
  <c r="BT40" i="6"/>
  <c r="BU40" i="6"/>
  <c r="BV40" i="6"/>
  <c r="BW40" i="6"/>
  <c r="BF41" i="6"/>
  <c r="BI41" i="6" s="1"/>
  <c r="BG41" i="6"/>
  <c r="BH41" i="6"/>
  <c r="BR41" i="6"/>
  <c r="BS41" i="6"/>
  <c r="BT41" i="6"/>
  <c r="BU41" i="6"/>
  <c r="BV41" i="6"/>
  <c r="BW41" i="6"/>
  <c r="BF42" i="6"/>
  <c r="BI42" i="6" s="1"/>
  <c r="BG42" i="6"/>
  <c r="BH42" i="6"/>
  <c r="BR42" i="6"/>
  <c r="BS42" i="6"/>
  <c r="BT42" i="6"/>
  <c r="BU42" i="6"/>
  <c r="BV42" i="6"/>
  <c r="BW42" i="6"/>
  <c r="BF43" i="6"/>
  <c r="BI43" i="6" s="1"/>
  <c r="BG43" i="6"/>
  <c r="BH43" i="6"/>
  <c r="BR43" i="6"/>
  <c r="BS43" i="6"/>
  <c r="BT43" i="6"/>
  <c r="BU43" i="6"/>
  <c r="BV43" i="6"/>
  <c r="BW43" i="6"/>
  <c r="BF44" i="6"/>
  <c r="BI44" i="6" s="1"/>
  <c r="BG44" i="6"/>
  <c r="BH44" i="6"/>
  <c r="BR44" i="6"/>
  <c r="BS44" i="6"/>
  <c r="BT44" i="6"/>
  <c r="BU44" i="6"/>
  <c r="BV44" i="6"/>
  <c r="BW44" i="6"/>
  <c r="BF45" i="6"/>
  <c r="BI45" i="6" s="1"/>
  <c r="BG45" i="6"/>
  <c r="BH45" i="6"/>
  <c r="BR45" i="6"/>
  <c r="BS45" i="6"/>
  <c r="BT45" i="6"/>
  <c r="BU45" i="6"/>
  <c r="BV45" i="6"/>
  <c r="BW45" i="6"/>
  <c r="BW15" i="6"/>
  <c r="BV15" i="6"/>
  <c r="BU15" i="6"/>
  <c r="BT15" i="6"/>
  <c r="BS15" i="6"/>
  <c r="W22" i="12" l="1"/>
  <c r="N22" i="12" s="1"/>
  <c r="N43" i="12"/>
  <c r="W38" i="12"/>
  <c r="N38" i="12" s="1"/>
  <c r="N20" i="12"/>
  <c r="W21" i="12"/>
  <c r="N21" i="12" s="1"/>
  <c r="AE19" i="12"/>
  <c r="CU19" i="12" s="1"/>
  <c r="AE17" i="12"/>
  <c r="CU17" i="12" s="1"/>
  <c r="W37" i="12"/>
  <c r="N37" i="12" s="1"/>
  <c r="W35" i="12"/>
  <c r="N35" i="12" s="1"/>
  <c r="AE27" i="12"/>
  <c r="Z34" i="12"/>
  <c r="W34" i="12" s="1"/>
  <c r="N34" i="12" s="1"/>
  <c r="W32" i="12"/>
  <c r="N32" i="12" s="1"/>
  <c r="T46" i="12"/>
  <c r="O5" i="12" s="1"/>
  <c r="W23" i="12"/>
  <c r="N23" i="12" s="1"/>
  <c r="BA46" i="12"/>
  <c r="AE20" i="12"/>
  <c r="CV20" i="12" s="1"/>
  <c r="AE31" i="12"/>
  <c r="W31" i="12"/>
  <c r="N31" i="12" s="1"/>
  <c r="W16" i="12"/>
  <c r="AE16" i="12"/>
  <c r="BB46" i="12"/>
  <c r="AZ15" i="12"/>
  <c r="W33" i="12"/>
  <c r="N33" i="12" s="1"/>
  <c r="AE33" i="12"/>
  <c r="CV18" i="12"/>
  <c r="CU18" i="12"/>
  <c r="C20" i="12"/>
  <c r="A21" i="12"/>
  <c r="W42" i="12"/>
  <c r="N42" i="12" s="1"/>
  <c r="AE42" i="12"/>
  <c r="CY21" i="12" a="1"/>
  <c r="CY21" i="12" s="1"/>
  <c r="CZ20" i="12"/>
  <c r="DA20" i="12"/>
  <c r="AE41" i="12"/>
  <c r="W41" i="12"/>
  <c r="N41" i="12" s="1"/>
  <c r="Q46" i="12"/>
  <c r="O4" i="12" s="1"/>
  <c r="AE24" i="12"/>
  <c r="W24" i="12"/>
  <c r="N24" i="12" s="1"/>
  <c r="W36" i="12"/>
  <c r="N36" i="12" s="1"/>
  <c r="AE36" i="12"/>
  <c r="CY22" i="6" a="1"/>
  <c r="CY22" i="6" s="1"/>
  <c r="BX15" i="6"/>
  <c r="CR38" i="6"/>
  <c r="CR22" i="6"/>
  <c r="BZ39" i="6"/>
  <c r="BZ23" i="6"/>
  <c r="BZ31" i="6"/>
  <c r="BX39" i="6"/>
  <c r="BX31" i="6"/>
  <c r="BX23" i="6"/>
  <c r="BY39" i="6"/>
  <c r="BY31" i="6"/>
  <c r="BY23" i="6"/>
  <c r="CJ38" i="6"/>
  <c r="CJ22" i="6"/>
  <c r="CS36" i="6"/>
  <c r="BZ28" i="6"/>
  <c r="BX37" i="6"/>
  <c r="BY36" i="6"/>
  <c r="BX29" i="6"/>
  <c r="BY28" i="6"/>
  <c r="BX21" i="6"/>
  <c r="BY20" i="6"/>
  <c r="CR37" i="6"/>
  <c r="CR21" i="6"/>
  <c r="BY44" i="6"/>
  <c r="BZ36" i="6"/>
  <c r="BZ20" i="6"/>
  <c r="BY42" i="6"/>
  <c r="BY34" i="6"/>
  <c r="BZ33" i="6"/>
  <c r="BY26" i="6"/>
  <c r="BZ25" i="6"/>
  <c r="BY18" i="6"/>
  <c r="BZ17" i="6"/>
  <c r="BZ44" i="6"/>
  <c r="BX45" i="6"/>
  <c r="BZ41" i="6"/>
  <c r="BX42" i="6"/>
  <c r="BX34" i="6"/>
  <c r="BX26" i="6"/>
  <c r="BX18" i="6"/>
  <c r="BY15" i="6"/>
  <c r="CJ44" i="6"/>
  <c r="BX44" i="6"/>
  <c r="BZ38" i="6"/>
  <c r="BZ30" i="6"/>
  <c r="BZ22" i="6"/>
  <c r="BX41" i="6"/>
  <c r="BZ35" i="6"/>
  <c r="BZ27" i="6"/>
  <c r="BY22" i="6"/>
  <c r="BY43" i="6"/>
  <c r="BZ40" i="6"/>
  <c r="BY35" i="6"/>
  <c r="BZ32" i="6"/>
  <c r="BX30" i="6"/>
  <c r="BY19" i="6"/>
  <c r="BZ16" i="6"/>
  <c r="BZ45" i="6"/>
  <c r="BX43" i="6"/>
  <c r="BY40" i="6"/>
  <c r="BZ37" i="6"/>
  <c r="BX35" i="6"/>
  <c r="BY32" i="6"/>
  <c r="BZ29" i="6"/>
  <c r="BX27" i="6"/>
  <c r="BY24" i="6"/>
  <c r="BZ21" i="6"/>
  <c r="BX19" i="6"/>
  <c r="BY16" i="6"/>
  <c r="BY41" i="6"/>
  <c r="BX36" i="6"/>
  <c r="BY33" i="6"/>
  <c r="BX28" i="6"/>
  <c r="BY25" i="6"/>
  <c r="BX20" i="6"/>
  <c r="BY17" i="6"/>
  <c r="BZ43" i="6"/>
  <c r="BY38" i="6"/>
  <c r="BX33" i="6"/>
  <c r="BY30" i="6"/>
  <c r="BX25" i="6"/>
  <c r="BZ19" i="6"/>
  <c r="BX17" i="6"/>
  <c r="BZ15" i="6"/>
  <c r="BX38" i="6"/>
  <c r="BY27" i="6"/>
  <c r="BZ24" i="6"/>
  <c r="BX22" i="6"/>
  <c r="BY45" i="6"/>
  <c r="BZ42" i="6"/>
  <c r="BX40" i="6"/>
  <c r="BY37" i="6"/>
  <c r="BZ34" i="6"/>
  <c r="BX32" i="6"/>
  <c r="BY29" i="6"/>
  <c r="BZ26" i="6"/>
  <c r="BX24" i="6"/>
  <c r="BY21" i="6"/>
  <c r="BZ18" i="6"/>
  <c r="BX16" i="6"/>
  <c r="CJ45" i="6"/>
  <c r="CJ37" i="6"/>
  <c r="CJ29" i="6"/>
  <c r="CJ21" i="6"/>
  <c r="CQ44" i="6"/>
  <c r="CJ36" i="6"/>
  <c r="CJ28" i="6"/>
  <c r="CJ35" i="6"/>
  <c r="CJ20" i="6"/>
  <c r="CJ19" i="6"/>
  <c r="CJ33" i="6"/>
  <c r="CJ17" i="6"/>
  <c r="CJ32" i="6"/>
  <c r="CJ16" i="6"/>
  <c r="CJ39" i="6"/>
  <c r="CJ23" i="6"/>
  <c r="CQ40" i="6"/>
  <c r="CQ24" i="6"/>
  <c r="CS20" i="6"/>
  <c r="CJ34" i="6"/>
  <c r="CJ18" i="6"/>
  <c r="CR15" i="6"/>
  <c r="CJ31" i="6"/>
  <c r="CJ30" i="6"/>
  <c r="CQ42" i="6"/>
  <c r="CQ26" i="6"/>
  <c r="CR40" i="6"/>
  <c r="CR24" i="6"/>
  <c r="CS38" i="6"/>
  <c r="CS22" i="6"/>
  <c r="CJ40" i="6"/>
  <c r="CJ24" i="6"/>
  <c r="CQ41" i="6"/>
  <c r="CQ25" i="6"/>
  <c r="CR39" i="6"/>
  <c r="CR23" i="6"/>
  <c r="CS37" i="6"/>
  <c r="CS21" i="6"/>
  <c r="CQ23" i="6"/>
  <c r="CS35" i="6"/>
  <c r="CQ22" i="6"/>
  <c r="CR36" i="6"/>
  <c r="CR20" i="6"/>
  <c r="CQ37" i="6"/>
  <c r="CR35" i="6"/>
  <c r="CS33" i="6"/>
  <c r="CS17" i="6"/>
  <c r="CQ36" i="6"/>
  <c r="CS32" i="6"/>
  <c r="CQ19" i="6"/>
  <c r="CR17" i="6"/>
  <c r="CS31" i="6"/>
  <c r="CQ33" i="6"/>
  <c r="CR31" i="6"/>
  <c r="CQ16" i="6"/>
  <c r="CR16" i="6"/>
  <c r="CR30" i="6"/>
  <c r="CS28" i="6"/>
  <c r="CQ31" i="6"/>
  <c r="CR45" i="6"/>
  <c r="CQ30" i="6"/>
  <c r="CR44" i="6"/>
  <c r="CR28" i="6"/>
  <c r="CS42" i="6"/>
  <c r="CS26" i="6"/>
  <c r="CQ45" i="6"/>
  <c r="CQ29" i="6"/>
  <c r="CR43" i="6"/>
  <c r="CR27" i="6"/>
  <c r="CS41" i="6"/>
  <c r="CS25" i="6"/>
  <c r="CJ43" i="6"/>
  <c r="CJ27" i="6"/>
  <c r="CQ28" i="6"/>
  <c r="CR42" i="6"/>
  <c r="CR26" i="6"/>
  <c r="CS40" i="6"/>
  <c r="CS24" i="6"/>
  <c r="CJ42" i="6"/>
  <c r="CJ26" i="6"/>
  <c r="CQ43" i="6"/>
  <c r="CQ27" i="6"/>
  <c r="CR41" i="6"/>
  <c r="CR25" i="6"/>
  <c r="CS39" i="6"/>
  <c r="CS23" i="6"/>
  <c r="CQ39" i="6"/>
  <c r="CS19" i="6"/>
  <c r="CQ38" i="6"/>
  <c r="CS34" i="6"/>
  <c r="CQ21" i="6"/>
  <c r="CR19" i="6"/>
  <c r="CQ20" i="6"/>
  <c r="CR34" i="6"/>
  <c r="CR18" i="6"/>
  <c r="CS16" i="6"/>
  <c r="CQ35" i="6"/>
  <c r="CR33" i="6"/>
  <c r="CQ34" i="6"/>
  <c r="CR32" i="6"/>
  <c r="CS15" i="6"/>
  <c r="CS30" i="6"/>
  <c r="CQ17" i="6"/>
  <c r="CS45" i="6"/>
  <c r="CS29" i="6"/>
  <c r="CQ32" i="6"/>
  <c r="CS44" i="6"/>
  <c r="CR29" i="6"/>
  <c r="CS43" i="6"/>
  <c r="CS27" i="6"/>
  <c r="CJ41" i="6"/>
  <c r="CJ25" i="6"/>
  <c r="CQ18" i="6"/>
  <c r="CS18" i="6"/>
  <c r="CJ15" i="6"/>
  <c r="AZ46" i="12" l="1"/>
  <c r="H46" i="12" s="1"/>
  <c r="Z15" i="12"/>
  <c r="AE34" i="12"/>
  <c r="CV19" i="12"/>
  <c r="CX19" i="12" s="1"/>
  <c r="CV17" i="12"/>
  <c r="CX17" i="12" s="1"/>
  <c r="CU20" i="12"/>
  <c r="CW20" i="12" s="1"/>
  <c r="N16" i="12"/>
  <c r="CU21" i="12"/>
  <c r="C21" i="12"/>
  <c r="CV21" i="12"/>
  <c r="A22" i="12"/>
  <c r="CX18" i="12"/>
  <c r="CW18" i="12"/>
  <c r="CV16" i="12"/>
  <c r="CU16" i="12"/>
  <c r="CZ21" i="12"/>
  <c r="CY22" i="12" a="1"/>
  <c r="CY22" i="12" s="1"/>
  <c r="DA21" i="12"/>
  <c r="CY23" i="6" a="1"/>
  <c r="CY23" i="6" s="1"/>
  <c r="DA23" i="6" s="1"/>
  <c r="BH15" i="6"/>
  <c r="BG15" i="6"/>
  <c r="BF15" i="6"/>
  <c r="BI15" i="6" s="1"/>
  <c r="AE15" i="12" l="1"/>
  <c r="W15" i="12"/>
  <c r="Z46" i="12"/>
  <c r="CW19" i="12"/>
  <c r="CW17" i="12"/>
  <c r="CX20" i="12"/>
  <c r="CY23" i="12" a="1"/>
  <c r="CY23" i="12" s="1"/>
  <c r="DA22" i="12"/>
  <c r="CZ22" i="12"/>
  <c r="CV22" i="12"/>
  <c r="CU22" i="12"/>
  <c r="C22" i="12"/>
  <c r="A23" i="12"/>
  <c r="CX16" i="12"/>
  <c r="CW16" i="12"/>
  <c r="CW21" i="12"/>
  <c r="CX21" i="12"/>
  <c r="CZ23" i="6"/>
  <c r="CY24" i="6" a="1"/>
  <c r="CY24" i="6" s="1"/>
  <c r="DA24" i="6" s="1"/>
  <c r="CV15" i="12" l="1"/>
  <c r="CU15" i="12"/>
  <c r="AE46" i="12"/>
  <c r="AE47" i="12" s="1"/>
  <c r="N15" i="12"/>
  <c r="N46" i="12" s="1"/>
  <c r="W46" i="12"/>
  <c r="O3" i="12" s="1"/>
  <c r="CV23" i="12"/>
  <c r="CU23" i="12"/>
  <c r="A24" i="12"/>
  <c r="C23" i="12"/>
  <c r="CX22" i="12"/>
  <c r="CW22" i="12"/>
  <c r="CY24" i="12" a="1"/>
  <c r="CY24" i="12" s="1"/>
  <c r="CZ23" i="12"/>
  <c r="DA23" i="12"/>
  <c r="CZ24" i="6"/>
  <c r="CY25" i="6" a="1"/>
  <c r="CY25" i="6" s="1"/>
  <c r="DA25" i="6" s="1"/>
  <c r="W3" i="6"/>
  <c r="R66" i="6"/>
  <c r="P56" i="6"/>
  <c r="AD46" i="6"/>
  <c r="AC46" i="6"/>
  <c r="AB46" i="6"/>
  <c r="A15" i="6"/>
  <c r="A10" i="6"/>
  <c r="AG6" i="6"/>
  <c r="F6" i="6"/>
  <c r="E6" i="6"/>
  <c r="AG5" i="6"/>
  <c r="T5" i="6"/>
  <c r="T4" i="6"/>
  <c r="AD3" i="6"/>
  <c r="T10" i="6" l="1"/>
  <c r="CW15" i="12"/>
  <c r="CX15" i="12"/>
  <c r="CW23" i="12"/>
  <c r="CX23" i="12"/>
  <c r="CY25" i="12" a="1"/>
  <c r="CY25" i="12" s="1"/>
  <c r="DA24" i="12"/>
  <c r="CZ24" i="12"/>
  <c r="CU24" i="12"/>
  <c r="A25" i="12"/>
  <c r="C24" i="12"/>
  <c r="CV24" i="12"/>
  <c r="CZ25" i="6"/>
  <c r="CY26" i="6" a="1"/>
  <c r="CY26" i="6" s="1"/>
  <c r="DA26" i="6" s="1"/>
  <c r="BN43" i="6"/>
  <c r="BN42" i="6"/>
  <c r="BN45" i="6"/>
  <c r="BN27" i="6"/>
  <c r="BL32" i="6"/>
  <c r="BL31" i="6"/>
  <c r="BN15" i="6"/>
  <c r="BN28" i="6"/>
  <c r="BN26" i="6"/>
  <c r="BM45" i="6"/>
  <c r="BL34" i="6"/>
  <c r="BJ34" i="6" s="1"/>
  <c r="BM34" i="6" s="1"/>
  <c r="BL30" i="6"/>
  <c r="BL40" i="6"/>
  <c r="BM31" i="6"/>
  <c r="BL23" i="6"/>
  <c r="BJ23" i="6" s="1"/>
  <c r="BM23" i="6" s="1"/>
  <c r="BK23" i="6" s="1"/>
  <c r="BN23" i="6" s="1"/>
  <c r="BN41" i="6"/>
  <c r="BM38" i="6"/>
  <c r="BM39" i="6"/>
  <c r="BM32" i="6"/>
  <c r="BL18" i="6"/>
  <c r="BJ18" i="6" s="1"/>
  <c r="BM18" i="6" s="1"/>
  <c r="BL36" i="6"/>
  <c r="BJ36" i="6" s="1"/>
  <c r="BM36" i="6" s="1"/>
  <c r="BM40" i="6"/>
  <c r="BN34" i="6"/>
  <c r="BN19" i="6"/>
  <c r="BL29" i="6"/>
  <c r="BL45" i="6"/>
  <c r="BL41" i="6"/>
  <c r="BJ41" i="6" s="1"/>
  <c r="BM41" i="6" s="1"/>
  <c r="BL44" i="6"/>
  <c r="BJ44" i="6" s="1"/>
  <c r="BM44" i="6" s="1"/>
  <c r="BK44" i="6" s="1"/>
  <c r="BN44" i="6" s="1"/>
  <c r="BM37" i="6"/>
  <c r="BN31" i="6"/>
  <c r="BL24" i="6"/>
  <c r="BJ24" i="6" s="1"/>
  <c r="BM24" i="6" s="1"/>
  <c r="BK24" i="6" s="1"/>
  <c r="BN24" i="6" s="1"/>
  <c r="BL16" i="6"/>
  <c r="BJ16" i="6" s="1"/>
  <c r="BM16" i="6" s="1"/>
  <c r="BL20" i="6"/>
  <c r="BJ20" i="6" s="1"/>
  <c r="BM20" i="6" s="1"/>
  <c r="BK20" i="6" s="1"/>
  <c r="BN20" i="6" s="1"/>
  <c r="BM29" i="6"/>
  <c r="BL33" i="6"/>
  <c r="BJ33" i="6" s="1"/>
  <c r="BM33" i="6" s="1"/>
  <c r="BN37" i="6"/>
  <c r="BM30" i="6"/>
  <c r="BL38" i="6"/>
  <c r="BN30" i="6"/>
  <c r="BL17" i="6"/>
  <c r="BJ17" i="6" s="1"/>
  <c r="BM17" i="6" s="1"/>
  <c r="BL25" i="6"/>
  <c r="BJ25" i="6" s="1"/>
  <c r="BM25" i="6" s="1"/>
  <c r="BN40" i="6"/>
  <c r="BL28" i="6"/>
  <c r="BL42" i="6"/>
  <c r="BJ42" i="6" s="1"/>
  <c r="BM42" i="6" s="1"/>
  <c r="BL37" i="6"/>
  <c r="BL35" i="6"/>
  <c r="BJ35" i="6" s="1"/>
  <c r="BM35" i="6" s="1"/>
  <c r="BK35" i="6" s="1"/>
  <c r="BN35" i="6" s="1"/>
  <c r="BL43" i="6"/>
  <c r="BJ43" i="6" s="1"/>
  <c r="BM43" i="6" s="1"/>
  <c r="BL21" i="6"/>
  <c r="BJ21" i="6" s="1"/>
  <c r="BM21" i="6" s="1"/>
  <c r="BN39" i="6"/>
  <c r="BL27" i="6"/>
  <c r="BJ27" i="6" s="1"/>
  <c r="BM27" i="6" s="1"/>
  <c r="BN38" i="6"/>
  <c r="BL26" i="6"/>
  <c r="BJ26" i="6" s="1"/>
  <c r="BM26" i="6" s="1"/>
  <c r="BL19" i="6"/>
  <c r="BJ19" i="6" s="1"/>
  <c r="BM19" i="6" s="1"/>
  <c r="BL22" i="6"/>
  <c r="BJ22" i="6" s="1"/>
  <c r="BM22" i="6" s="1"/>
  <c r="BK22" i="6" s="1"/>
  <c r="BN22" i="6" s="1"/>
  <c r="BM28" i="6"/>
  <c r="BN32" i="6"/>
  <c r="BN21" i="6"/>
  <c r="BL39" i="6"/>
  <c r="BL15" i="6"/>
  <c r="BJ15" i="6" s="1"/>
  <c r="BM15" i="6" s="1"/>
  <c r="C15" i="6"/>
  <c r="J4" i="6"/>
  <c r="G9" i="6"/>
  <c r="G10" i="6" s="1"/>
  <c r="A16" i="6"/>
  <c r="CV25" i="12" l="1"/>
  <c r="A26" i="12"/>
  <c r="CU25" i="12"/>
  <c r="C25" i="12"/>
  <c r="CX24" i="12"/>
  <c r="CW24" i="12"/>
  <c r="CZ25" i="12"/>
  <c r="CY26" i="12" a="1"/>
  <c r="CY26" i="12" s="1"/>
  <c r="DA25" i="12"/>
  <c r="CZ26" i="6"/>
  <c r="CY27" i="6" a="1"/>
  <c r="CY27" i="6" s="1"/>
  <c r="DA27" i="6" s="1"/>
  <c r="BK29" i="6"/>
  <c r="BN29" i="6" s="1"/>
  <c r="AY29" i="6" s="1"/>
  <c r="BD29" i="6" s="1"/>
  <c r="A17" i="6"/>
  <c r="BK33" i="6"/>
  <c r="BK36" i="6"/>
  <c r="BK25" i="6"/>
  <c r="AY28" i="6"/>
  <c r="AY41" i="6"/>
  <c r="AY31" i="6"/>
  <c r="AY24" i="6"/>
  <c r="AY21" i="6"/>
  <c r="AY32" i="6"/>
  <c r="AY20" i="6"/>
  <c r="AY44" i="6"/>
  <c r="AY42" i="6"/>
  <c r="AY30" i="6"/>
  <c r="AY39" i="6"/>
  <c r="AY38" i="6"/>
  <c r="AY40" i="6"/>
  <c r="AY35" i="6"/>
  <c r="AY34" i="6"/>
  <c r="AY26" i="6"/>
  <c r="AY23" i="6"/>
  <c r="AY43" i="6"/>
  <c r="AY37" i="6"/>
  <c r="AY22" i="6"/>
  <c r="AY19" i="6"/>
  <c r="AY27" i="6"/>
  <c r="AY45" i="6"/>
  <c r="BD45" i="6" s="1"/>
  <c r="AY15" i="6"/>
  <c r="BD15" i="6" s="1"/>
  <c r="CE15" i="6" s="1"/>
  <c r="C16" i="6"/>
  <c r="DA26" i="12" l="1"/>
  <c r="CZ26" i="12"/>
  <c r="CY27" i="12" a="1"/>
  <c r="CY27" i="12" s="1"/>
  <c r="A27" i="12"/>
  <c r="CU26" i="12"/>
  <c r="CV26" i="12"/>
  <c r="C26" i="12"/>
  <c r="CX25" i="12"/>
  <c r="CW25" i="12"/>
  <c r="CZ27" i="6"/>
  <c r="CY28" i="6" a="1"/>
  <c r="CY28" i="6" s="1"/>
  <c r="DA28" i="6" s="1"/>
  <c r="A18" i="6"/>
  <c r="C17" i="6"/>
  <c r="CB29" i="6"/>
  <c r="CC29" i="6"/>
  <c r="CC45" i="6"/>
  <c r="CB45" i="6"/>
  <c r="BD28" i="6"/>
  <c r="BD19" i="6"/>
  <c r="CF19" i="6" s="1"/>
  <c r="BD21" i="6"/>
  <c r="BD24" i="6"/>
  <c r="BP45" i="6"/>
  <c r="BQ45" i="6"/>
  <c r="BO45" i="6"/>
  <c r="CF45" i="6"/>
  <c r="CG45" i="6"/>
  <c r="CE45" i="6"/>
  <c r="BP29" i="6"/>
  <c r="BQ29" i="6"/>
  <c r="BO29" i="6"/>
  <c r="CF29" i="6"/>
  <c r="CE29" i="6"/>
  <c r="CG29" i="6"/>
  <c r="BN25" i="6"/>
  <c r="AY25" i="6" s="1"/>
  <c r="BN36" i="6"/>
  <c r="AY36" i="6" s="1"/>
  <c r="BN33" i="6"/>
  <c r="AY33" i="6" s="1"/>
  <c r="BK18" i="6"/>
  <c r="BK16" i="6"/>
  <c r="BK17" i="6"/>
  <c r="BD31" i="6"/>
  <c r="BD35" i="6"/>
  <c r="BD40" i="6"/>
  <c r="BD44" i="6"/>
  <c r="BD43" i="6"/>
  <c r="BD42" i="6"/>
  <c r="BD41" i="6"/>
  <c r="BD39" i="6"/>
  <c r="BD38" i="6"/>
  <c r="BD37" i="6"/>
  <c r="BD34" i="6"/>
  <c r="BD32" i="6"/>
  <c r="BD30" i="6"/>
  <c r="BD27" i="6"/>
  <c r="BD26" i="6"/>
  <c r="BD23" i="6"/>
  <c r="BD20" i="6"/>
  <c r="BD22" i="6"/>
  <c r="CX26" i="12" l="1"/>
  <c r="CW26" i="12"/>
  <c r="A28" i="12"/>
  <c r="C27" i="12"/>
  <c r="CU27" i="12"/>
  <c r="CV27" i="12"/>
  <c r="CZ27" i="12"/>
  <c r="CY28" i="12" a="1"/>
  <c r="CY28" i="12" s="1"/>
  <c r="DA27" i="12"/>
  <c r="CZ28" i="6"/>
  <c r="CY29" i="6" a="1"/>
  <c r="CY29" i="6" s="1"/>
  <c r="C18" i="6"/>
  <c r="A19" i="6"/>
  <c r="A20" i="6" s="1"/>
  <c r="BP19" i="6"/>
  <c r="CB21" i="6"/>
  <c r="CC21" i="6"/>
  <c r="CC41" i="6"/>
  <c r="CB41" i="6"/>
  <c r="BO28" i="6"/>
  <c r="CC28" i="6"/>
  <c r="CB28" i="6"/>
  <c r="CB43" i="6"/>
  <c r="CC43" i="6"/>
  <c r="CB39" i="6"/>
  <c r="CC39" i="6"/>
  <c r="CB26" i="6"/>
  <c r="CC26" i="6"/>
  <c r="CB42" i="6"/>
  <c r="CC42" i="6"/>
  <c r="CB30" i="6"/>
  <c r="CC30" i="6"/>
  <c r="CB34" i="6"/>
  <c r="CC34" i="6"/>
  <c r="CC40" i="6"/>
  <c r="CB40" i="6"/>
  <c r="CG19" i="6"/>
  <c r="CC23" i="6"/>
  <c r="CB23" i="6"/>
  <c r="CC44" i="6"/>
  <c r="CB44" i="6"/>
  <c r="BO21" i="6"/>
  <c r="CC37" i="6"/>
  <c r="CB37" i="6"/>
  <c r="CB35" i="6"/>
  <c r="CC35" i="6"/>
  <c r="CB19" i="6"/>
  <c r="CC19" i="6"/>
  <c r="CC27" i="6"/>
  <c r="CB27" i="6"/>
  <c r="CC32" i="6"/>
  <c r="CB32" i="6"/>
  <c r="CB22" i="6"/>
  <c r="CC22" i="6"/>
  <c r="CB20" i="6"/>
  <c r="CC20" i="6"/>
  <c r="CB38" i="6"/>
  <c r="CC38" i="6"/>
  <c r="CC31" i="6"/>
  <c r="CB31" i="6"/>
  <c r="CE19" i="6"/>
  <c r="CB24" i="6"/>
  <c r="CC24" i="6"/>
  <c r="CF24" i="6"/>
  <c r="CG24" i="6"/>
  <c r="CG21" i="6"/>
  <c r="BQ24" i="6"/>
  <c r="CE21" i="6"/>
  <c r="CF21" i="6"/>
  <c r="BQ21" i="6"/>
  <c r="BO19" i="6"/>
  <c r="BC29" i="6"/>
  <c r="BB29" i="6" s="1"/>
  <c r="CE24" i="6"/>
  <c r="BP21" i="6"/>
  <c r="BP24" i="6"/>
  <c r="BO24" i="6"/>
  <c r="BD33" i="6"/>
  <c r="BP28" i="6"/>
  <c r="BD25" i="6"/>
  <c r="BQ19" i="6"/>
  <c r="CG28" i="6"/>
  <c r="CE28" i="6"/>
  <c r="BD36" i="6"/>
  <c r="BQ28" i="6"/>
  <c r="CF28" i="6"/>
  <c r="BO37" i="6"/>
  <c r="BP37" i="6"/>
  <c r="BQ37" i="6"/>
  <c r="CG37" i="6"/>
  <c r="CF37" i="6"/>
  <c r="CE37" i="6"/>
  <c r="BQ22" i="6"/>
  <c r="BO22" i="6"/>
  <c r="BP22" i="6"/>
  <c r="CG22" i="6"/>
  <c r="CE22" i="6"/>
  <c r="CF22" i="6"/>
  <c r="BQ38" i="6"/>
  <c r="BO38" i="6"/>
  <c r="BP38" i="6"/>
  <c r="CF38" i="6"/>
  <c r="CG38" i="6"/>
  <c r="CE38" i="6"/>
  <c r="BQ39" i="6"/>
  <c r="BO39" i="6"/>
  <c r="BP39" i="6"/>
  <c r="CF39" i="6"/>
  <c r="CG39" i="6"/>
  <c r="CE39" i="6"/>
  <c r="BQ41" i="6"/>
  <c r="BP41" i="6"/>
  <c r="BO41" i="6"/>
  <c r="CG41" i="6"/>
  <c r="CF41" i="6"/>
  <c r="CE41" i="6"/>
  <c r="BO20" i="6"/>
  <c r="BP20" i="6"/>
  <c r="BQ20" i="6"/>
  <c r="CG20" i="6"/>
  <c r="CE20" i="6"/>
  <c r="CF20" i="6"/>
  <c r="BP42" i="6"/>
  <c r="BQ42" i="6"/>
  <c r="BO42" i="6"/>
  <c r="CE42" i="6"/>
  <c r="CF42" i="6"/>
  <c r="CG42" i="6"/>
  <c r="BQ23" i="6"/>
  <c r="BO23" i="6"/>
  <c r="BP23" i="6"/>
  <c r="CF23" i="6"/>
  <c r="CE23" i="6"/>
  <c r="CG23" i="6"/>
  <c r="BP43" i="6"/>
  <c r="BQ43" i="6"/>
  <c r="BO43" i="6"/>
  <c r="CF43" i="6"/>
  <c r="CG43" i="6"/>
  <c r="CE43" i="6"/>
  <c r="BP26" i="6"/>
  <c r="BQ26" i="6"/>
  <c r="BO26" i="6"/>
  <c r="CE26" i="6"/>
  <c r="CF26" i="6"/>
  <c r="CG26" i="6"/>
  <c r="BP27" i="6"/>
  <c r="BQ27" i="6"/>
  <c r="BO27" i="6"/>
  <c r="CF27" i="6"/>
  <c r="CG27" i="6"/>
  <c r="CE27" i="6"/>
  <c r="BQ40" i="6"/>
  <c r="BO40" i="6"/>
  <c r="BP40" i="6"/>
  <c r="CF40" i="6"/>
  <c r="CE40" i="6"/>
  <c r="CG40" i="6"/>
  <c r="BO35" i="6"/>
  <c r="BP35" i="6"/>
  <c r="BQ35" i="6"/>
  <c r="CF35" i="6"/>
  <c r="CG35" i="6"/>
  <c r="CE35" i="6"/>
  <c r="BO31" i="6"/>
  <c r="BP31" i="6"/>
  <c r="BQ31" i="6"/>
  <c r="CE31" i="6"/>
  <c r="CG31" i="6"/>
  <c r="CF31" i="6"/>
  <c r="BO30" i="6"/>
  <c r="BP30" i="6"/>
  <c r="BQ30" i="6"/>
  <c r="CF30" i="6"/>
  <c r="CE30" i="6"/>
  <c r="CG30" i="6"/>
  <c r="BO32" i="6"/>
  <c r="BP32" i="6"/>
  <c r="BQ32" i="6"/>
  <c r="CE32" i="6"/>
  <c r="CF32" i="6"/>
  <c r="CG32" i="6"/>
  <c r="BN17" i="6"/>
  <c r="AY17" i="6" s="1"/>
  <c r="BN16" i="6"/>
  <c r="AY16" i="6" s="1"/>
  <c r="BD16" i="6" s="1"/>
  <c r="BO34" i="6"/>
  <c r="BP34" i="6"/>
  <c r="BQ34" i="6"/>
  <c r="CE34" i="6"/>
  <c r="CF34" i="6"/>
  <c r="CG34" i="6"/>
  <c r="BN18" i="6"/>
  <c r="AY18" i="6" s="1"/>
  <c r="BD18" i="6" s="1"/>
  <c r="CF44" i="6"/>
  <c r="CG44" i="6"/>
  <c r="BO44" i="6"/>
  <c r="BP44" i="6"/>
  <c r="BQ44" i="6"/>
  <c r="CE44" i="6"/>
  <c r="BC45" i="6"/>
  <c r="DA28" i="12" l="1"/>
  <c r="CZ28" i="12"/>
  <c r="CY29" i="12" a="1"/>
  <c r="CY29" i="12" s="1"/>
  <c r="CV28" i="12"/>
  <c r="CU28" i="12"/>
  <c r="C28" i="12"/>
  <c r="A29" i="12"/>
  <c r="CX27" i="12"/>
  <c r="CW27" i="12"/>
  <c r="CY30" i="6" a="1"/>
  <c r="CY30" i="6" s="1"/>
  <c r="DA30" i="6" s="1"/>
  <c r="C19" i="6"/>
  <c r="BA29" i="6"/>
  <c r="BC19" i="6"/>
  <c r="BB19" i="6" s="1"/>
  <c r="BC21" i="6"/>
  <c r="BC24" i="6"/>
  <c r="BB24" i="6" s="1"/>
  <c r="CC36" i="6"/>
  <c r="CB36" i="6"/>
  <c r="BO33" i="6"/>
  <c r="CB33" i="6"/>
  <c r="CC33" i="6"/>
  <c r="CB25" i="6"/>
  <c r="CC25" i="6"/>
  <c r="CF36" i="6"/>
  <c r="BQ36" i="6"/>
  <c r="BC35" i="6"/>
  <c r="BA35" i="6" s="1"/>
  <c r="CF33" i="6"/>
  <c r="BP33" i="6"/>
  <c r="BP36" i="6"/>
  <c r="CE25" i="6"/>
  <c r="CG25" i="6"/>
  <c r="CE36" i="6"/>
  <c r="CG36" i="6"/>
  <c r="CG33" i="6"/>
  <c r="BQ25" i="6"/>
  <c r="CE33" i="6"/>
  <c r="BQ33" i="6"/>
  <c r="BC27" i="6"/>
  <c r="BB27" i="6" s="1"/>
  <c r="CF25" i="6"/>
  <c r="BD17" i="6"/>
  <c r="BP25" i="6"/>
  <c r="BO25" i="6"/>
  <c r="BO36" i="6"/>
  <c r="BC28" i="6"/>
  <c r="BC26" i="6"/>
  <c r="BA26" i="6" s="1"/>
  <c r="BC40" i="6"/>
  <c r="BB40" i="6" s="1"/>
  <c r="AZ40" i="6" s="1"/>
  <c r="BC31" i="6"/>
  <c r="BB31" i="6" s="1"/>
  <c r="AZ31" i="6" s="1"/>
  <c r="BC30" i="6"/>
  <c r="BA30" i="6" s="1"/>
  <c r="BC38" i="6"/>
  <c r="BB38" i="6" s="1"/>
  <c r="AZ38" i="6" s="1"/>
  <c r="BC34" i="6"/>
  <c r="BB34" i="6" s="1"/>
  <c r="BC41" i="6"/>
  <c r="BB41" i="6" s="1"/>
  <c r="AZ41" i="6" s="1"/>
  <c r="BC23" i="6"/>
  <c r="BA23" i="6" s="1"/>
  <c r="BC39" i="6"/>
  <c r="BA39" i="6" s="1"/>
  <c r="BC32" i="6"/>
  <c r="BB32" i="6" s="1"/>
  <c r="AZ32" i="6" s="1"/>
  <c r="BC37" i="6"/>
  <c r="BA37" i="6" s="1"/>
  <c r="AZ29" i="6"/>
  <c r="DA29" i="6"/>
  <c r="BC44" i="6"/>
  <c r="BA44" i="6" s="1"/>
  <c r="BC43" i="6"/>
  <c r="BB43" i="6" s="1"/>
  <c r="AZ43" i="6" s="1"/>
  <c r="BC42" i="6"/>
  <c r="BA42" i="6" s="1"/>
  <c r="BB45" i="6"/>
  <c r="BC20" i="6"/>
  <c r="BC22" i="6"/>
  <c r="BA45" i="6"/>
  <c r="AZ45" i="6" l="1"/>
  <c r="CX28" i="12"/>
  <c r="CW28" i="12"/>
  <c r="C29" i="12"/>
  <c r="A30" i="12"/>
  <c r="CU29" i="12"/>
  <c r="CV29" i="12"/>
  <c r="DA29" i="12"/>
  <c r="CY30" i="12" a="1"/>
  <c r="CY30" i="12" s="1"/>
  <c r="CZ29" i="12"/>
  <c r="CZ30" i="6"/>
  <c r="AZ27" i="6"/>
  <c r="AZ24" i="6"/>
  <c r="AZ19" i="6"/>
  <c r="CY31" i="6" a="1"/>
  <c r="CY31" i="6" s="1"/>
  <c r="DA31" i="6" s="1"/>
  <c r="BB21" i="6"/>
  <c r="BA19" i="6"/>
  <c r="BA21" i="6"/>
  <c r="BA24" i="6"/>
  <c r="C20" i="6"/>
  <c r="A21" i="6"/>
  <c r="CB17" i="6"/>
  <c r="CC17" i="6"/>
  <c r="CE17" i="6"/>
  <c r="BB35" i="6"/>
  <c r="CF17" i="6"/>
  <c r="BO17" i="6"/>
  <c r="BC25" i="6"/>
  <c r="BA25" i="6" s="1"/>
  <c r="BQ17" i="6"/>
  <c r="BC36" i="6"/>
  <c r="BB36" i="6" s="1"/>
  <c r="CG17" i="6"/>
  <c r="BC33" i="6"/>
  <c r="BA33" i="6" s="1"/>
  <c r="BA27" i="6"/>
  <c r="BP17" i="6"/>
  <c r="BA28" i="6"/>
  <c r="BB28" i="6"/>
  <c r="BA34" i="6"/>
  <c r="BB26" i="6"/>
  <c r="BB30" i="6"/>
  <c r="AZ30" i="6" s="1"/>
  <c r="BA31" i="6"/>
  <c r="BA38" i="6"/>
  <c r="BB39" i="6"/>
  <c r="AZ39" i="6" s="1"/>
  <c r="BA40" i="6"/>
  <c r="BA41" i="6"/>
  <c r="BB37" i="6"/>
  <c r="AZ37" i="6" s="1"/>
  <c r="BB23" i="6"/>
  <c r="BA32" i="6"/>
  <c r="BB44" i="6"/>
  <c r="AZ44" i="6" s="1"/>
  <c r="AZ34" i="6"/>
  <c r="BA43" i="6"/>
  <c r="BB42" i="6"/>
  <c r="BB22" i="6"/>
  <c r="BB20" i="6"/>
  <c r="BA20" i="6"/>
  <c r="BA22" i="6"/>
  <c r="CY31" i="12" l="1" a="1"/>
  <c r="CY31" i="12" s="1"/>
  <c r="CZ30" i="12"/>
  <c r="DA30" i="12"/>
  <c r="CW29" i="12"/>
  <c r="CX29" i="12"/>
  <c r="A31" i="12"/>
  <c r="C30" i="12"/>
  <c r="CU30" i="12"/>
  <c r="CV30" i="12"/>
  <c r="DA21" i="6"/>
  <c r="CZ31" i="6"/>
  <c r="AZ21" i="6"/>
  <c r="AZ35" i="6"/>
  <c r="AZ26" i="6"/>
  <c r="AZ23" i="6"/>
  <c r="CY32" i="6" a="1"/>
  <c r="CY32" i="6" s="1"/>
  <c r="DA32" i="6" s="1"/>
  <c r="A22" i="6"/>
  <c r="A23" i="6" s="1"/>
  <c r="C21" i="6"/>
  <c r="BB33" i="6"/>
  <c r="AZ33" i="6" s="1"/>
  <c r="BB25" i="6"/>
  <c r="BC17" i="6"/>
  <c r="BB17" i="6" s="1"/>
  <c r="BA36" i="6"/>
  <c r="AZ28" i="6"/>
  <c r="AZ42" i="6"/>
  <c r="AZ20" i="6"/>
  <c r="AZ22" i="6"/>
  <c r="DA22" i="6"/>
  <c r="CZ29" i="6"/>
  <c r="AZ36" i="6"/>
  <c r="CX30" i="12" l="1"/>
  <c r="CW30" i="12"/>
  <c r="C31" i="12"/>
  <c r="CV31" i="12"/>
  <c r="A32" i="12"/>
  <c r="CU31" i="12"/>
  <c r="CY32" i="12" a="1"/>
  <c r="CY32" i="12" s="1"/>
  <c r="DA31" i="12"/>
  <c r="CZ31" i="12"/>
  <c r="CZ32" i="6"/>
  <c r="AZ25" i="6"/>
  <c r="CY33" i="6" a="1"/>
  <c r="CY33" i="6" s="1"/>
  <c r="DA33" i="6" s="1"/>
  <c r="C22" i="6"/>
  <c r="AZ17" i="6"/>
  <c r="BA17" i="6"/>
  <c r="CY33" i="12" l="1" a="1"/>
  <c r="CY33" i="12" s="1"/>
  <c r="DA32" i="12"/>
  <c r="CZ32" i="12"/>
  <c r="CX31" i="12"/>
  <c r="CW31" i="12"/>
  <c r="C32" i="12"/>
  <c r="A33" i="12"/>
  <c r="CV32" i="12"/>
  <c r="CU32" i="12"/>
  <c r="CZ21" i="6"/>
  <c r="CZ33" i="6"/>
  <c r="CY34" i="6" a="1"/>
  <c r="CY34" i="6" s="1"/>
  <c r="DA34" i="6" s="1"/>
  <c r="CU19" i="6"/>
  <c r="CV19" i="6"/>
  <c r="CU21" i="6"/>
  <c r="CV21" i="6"/>
  <c r="CV23" i="6"/>
  <c r="CU23" i="6"/>
  <c r="C23" i="6"/>
  <c r="A24" i="6"/>
  <c r="CV24" i="6" s="1"/>
  <c r="CZ22" i="6"/>
  <c r="CW32" i="12" l="1"/>
  <c r="CX32" i="12"/>
  <c r="A34" i="12"/>
  <c r="C33" i="12"/>
  <c r="CV33" i="12"/>
  <c r="CU33" i="12"/>
  <c r="CY34" i="12" a="1"/>
  <c r="CY34" i="12" s="1"/>
  <c r="DA33" i="12"/>
  <c r="CZ33" i="12"/>
  <c r="CX23" i="6"/>
  <c r="CW23" i="6"/>
  <c r="CW21" i="6"/>
  <c r="CX21" i="6"/>
  <c r="CW19" i="6"/>
  <c r="CX19" i="6"/>
  <c r="CZ34" i="6"/>
  <c r="CY35" i="6" a="1"/>
  <c r="CY35" i="6" s="1"/>
  <c r="DA35" i="6" s="1"/>
  <c r="CU22" i="6"/>
  <c r="CV22" i="6"/>
  <c r="CU20" i="6"/>
  <c r="CV20" i="6"/>
  <c r="CU24" i="6"/>
  <c r="A25" i="6"/>
  <c r="CV25" i="6" s="1"/>
  <c r="C24" i="6"/>
  <c r="C34" i="12" l="1"/>
  <c r="CV34" i="12"/>
  <c r="A35" i="12"/>
  <c r="CU34" i="12"/>
  <c r="CY35" i="12" a="1"/>
  <c r="CY35" i="12" s="1"/>
  <c r="DA34" i="12"/>
  <c r="CZ34" i="12"/>
  <c r="CX33" i="12"/>
  <c r="CW33" i="12"/>
  <c r="CW24" i="6"/>
  <c r="CX24" i="6"/>
  <c r="CW20" i="6"/>
  <c r="CX20" i="6"/>
  <c r="CW22" i="6"/>
  <c r="CX22" i="6"/>
  <c r="CZ35" i="6"/>
  <c r="CY36" i="6" a="1"/>
  <c r="CY36" i="6" s="1"/>
  <c r="DA36" i="6" s="1"/>
  <c r="CV17" i="6"/>
  <c r="CU17" i="6"/>
  <c r="CU25" i="6"/>
  <c r="A26" i="6"/>
  <c r="CV26" i="6" s="1"/>
  <c r="C25" i="6"/>
  <c r="CX34" i="12" l="1"/>
  <c r="CW34" i="12"/>
  <c r="CU35" i="12"/>
  <c r="CV35" i="12"/>
  <c r="C35" i="12"/>
  <c r="A36" i="12"/>
  <c r="CY36" i="12" a="1"/>
  <c r="CY36" i="12" s="1"/>
  <c r="DA35" i="12"/>
  <c r="CZ35" i="12"/>
  <c r="CW17" i="6"/>
  <c r="CX17" i="6"/>
  <c r="CX25" i="6"/>
  <c r="CW25" i="6"/>
  <c r="CZ36" i="6"/>
  <c r="CY37" i="6" a="1"/>
  <c r="CY37" i="6" s="1"/>
  <c r="DA37" i="6" s="1"/>
  <c r="CU26" i="6"/>
  <c r="C26" i="6"/>
  <c r="A27" i="6"/>
  <c r="CV27" i="6" s="1"/>
  <c r="CV36" i="12" l="1"/>
  <c r="CU36" i="12"/>
  <c r="C36" i="12"/>
  <c r="A37" i="12"/>
  <c r="CY37" i="12" a="1"/>
  <c r="CY37" i="12" s="1"/>
  <c r="CZ36" i="12"/>
  <c r="DA36" i="12"/>
  <c r="CX35" i="12"/>
  <c r="CW35" i="12"/>
  <c r="CW26" i="6"/>
  <c r="CX26" i="6"/>
  <c r="CZ37" i="6"/>
  <c r="CY38" i="6" a="1"/>
  <c r="CY38" i="6" s="1"/>
  <c r="DA38" i="6" s="1"/>
  <c r="CU27" i="6"/>
  <c r="C27" i="6"/>
  <c r="A28" i="6"/>
  <c r="CV28" i="6" s="1"/>
  <c r="DA37" i="12" l="1"/>
  <c r="CZ37" i="12"/>
  <c r="CY38" i="12" a="1"/>
  <c r="CY38" i="12" s="1"/>
  <c r="CU37" i="12"/>
  <c r="C37" i="12"/>
  <c r="CV37" i="12"/>
  <c r="A38" i="12"/>
  <c r="CW36" i="12"/>
  <c r="CX36" i="12"/>
  <c r="CX27" i="6"/>
  <c r="CW27" i="6"/>
  <c r="CZ38" i="6"/>
  <c r="CY39" i="6" a="1"/>
  <c r="CY39" i="6" s="1"/>
  <c r="DA39" i="6" s="1"/>
  <c r="CU28" i="6"/>
  <c r="A29" i="6"/>
  <c r="CV29" i="6" s="1"/>
  <c r="C28" i="6"/>
  <c r="CV38" i="12" l="1"/>
  <c r="CU38" i="12"/>
  <c r="A39" i="12"/>
  <c r="C38" i="12"/>
  <c r="CW37" i="12"/>
  <c r="CX37" i="12"/>
  <c r="CY39" i="12" a="1"/>
  <c r="CY39" i="12" s="1"/>
  <c r="DA38" i="12"/>
  <c r="CZ38" i="12"/>
  <c r="CW28" i="6"/>
  <c r="CX28" i="6"/>
  <c r="CZ39" i="6"/>
  <c r="CY40" i="6" a="1"/>
  <c r="CY40" i="6" s="1"/>
  <c r="DA40" i="6" s="1"/>
  <c r="CU29" i="6"/>
  <c r="C29" i="6"/>
  <c r="A30" i="6"/>
  <c r="CV30" i="6" s="1"/>
  <c r="CZ39" i="12" l="1"/>
  <c r="CY40" i="12" a="1"/>
  <c r="CY40" i="12" s="1"/>
  <c r="DA39" i="12"/>
  <c r="A40" i="12"/>
  <c r="CV39" i="12"/>
  <c r="CU39" i="12"/>
  <c r="C39" i="12"/>
  <c r="CX38" i="12"/>
  <c r="CW38" i="12"/>
  <c r="CW29" i="6"/>
  <c r="CX29" i="6"/>
  <c r="CZ40" i="6"/>
  <c r="CY41" i="6" a="1"/>
  <c r="CY41" i="6" s="1"/>
  <c r="DA41" i="6" s="1"/>
  <c r="CU30" i="6"/>
  <c r="C30" i="6"/>
  <c r="A31" i="6"/>
  <c r="CV31" i="6" s="1"/>
  <c r="CW39" i="12" l="1"/>
  <c r="CX39" i="12"/>
  <c r="CY41" i="12" a="1"/>
  <c r="CY41" i="12" s="1"/>
  <c r="DA40" i="12"/>
  <c r="CZ40" i="12"/>
  <c r="A41" i="12"/>
  <c r="C40" i="12"/>
  <c r="CV40" i="12"/>
  <c r="CU40" i="12"/>
  <c r="CW30" i="6"/>
  <c r="CX30" i="6"/>
  <c r="CZ41" i="6"/>
  <c r="CY42" i="6" a="1"/>
  <c r="CY42" i="6" s="1"/>
  <c r="DA42" i="6" s="1"/>
  <c r="CU31" i="6"/>
  <c r="A32" i="6"/>
  <c r="CV32" i="6" s="1"/>
  <c r="C31" i="6"/>
  <c r="CX40" i="12" l="1"/>
  <c r="CW40" i="12"/>
  <c r="C41" i="12"/>
  <c r="CV41" i="12"/>
  <c r="CU41" i="12"/>
  <c r="A42" i="12"/>
  <c r="CZ41" i="12"/>
  <c r="CY42" i="12" a="1"/>
  <c r="CY42" i="12" s="1"/>
  <c r="DA41" i="12"/>
  <c r="CX31" i="6"/>
  <c r="CW31" i="6"/>
  <c r="CZ42" i="6"/>
  <c r="CY43" i="6" a="1"/>
  <c r="CY43" i="6" s="1"/>
  <c r="DA43" i="6" s="1"/>
  <c r="CU32" i="6"/>
  <c r="A33" i="6"/>
  <c r="CV33" i="6" s="1"/>
  <c r="C32" i="6"/>
  <c r="DA42" i="12" l="1"/>
  <c r="CY43" i="12" a="1"/>
  <c r="CY43" i="12" s="1"/>
  <c r="CZ42" i="12"/>
  <c r="CV42" i="12"/>
  <c r="CU42" i="12"/>
  <c r="A43" i="12"/>
  <c r="C42" i="12"/>
  <c r="CX41" i="12"/>
  <c r="CW41" i="12"/>
  <c r="CX32" i="6"/>
  <c r="CW32" i="6"/>
  <c r="CZ43" i="6"/>
  <c r="CY44" i="6" a="1"/>
  <c r="CY44" i="6" s="1"/>
  <c r="DA44" i="6" s="1"/>
  <c r="CU33" i="6"/>
  <c r="A34" i="6"/>
  <c r="CV34" i="6" s="1"/>
  <c r="C33" i="6"/>
  <c r="A44" i="12" l="1"/>
  <c r="CV43" i="12"/>
  <c r="C43" i="12"/>
  <c r="CU43" i="12"/>
  <c r="CW42" i="12"/>
  <c r="CX42" i="12"/>
  <c r="CZ43" i="12"/>
  <c r="DA43" i="12"/>
  <c r="CY44" i="12" a="1"/>
  <c r="CY44" i="12" s="1"/>
  <c r="CX33" i="6"/>
  <c r="CW33" i="6"/>
  <c r="CZ44" i="6"/>
  <c r="CY45" i="6" a="1"/>
  <c r="CY45" i="6" s="1"/>
  <c r="DA45" i="6" s="1"/>
  <c r="DA46" i="6" s="1"/>
  <c r="CU34" i="6"/>
  <c r="A35" i="6"/>
  <c r="CV35" i="6" s="1"/>
  <c r="C34" i="6"/>
  <c r="CX43" i="12" l="1"/>
  <c r="CW43" i="12"/>
  <c r="DA44" i="12"/>
  <c r="CZ44" i="12"/>
  <c r="CY45" i="12" a="1"/>
  <c r="CY45" i="12" s="1"/>
  <c r="A45" i="12"/>
  <c r="C44" i="12"/>
  <c r="CV44" i="12"/>
  <c r="CU44" i="12"/>
  <c r="CX34" i="6"/>
  <c r="CW34" i="6"/>
  <c r="O9" i="6"/>
  <c r="CZ45" i="6"/>
  <c r="CU35" i="6"/>
  <c r="C35" i="6"/>
  <c r="A36" i="6"/>
  <c r="CV36" i="6" s="1"/>
  <c r="CZ46" i="6" l="1"/>
  <c r="O8" i="6" s="1"/>
  <c r="CX44" i="12"/>
  <c r="CW44" i="12"/>
  <c r="C45" i="12"/>
  <c r="CV45" i="12"/>
  <c r="CU45" i="12"/>
  <c r="DA45" i="12"/>
  <c r="DA46" i="12" s="1"/>
  <c r="O9" i="12" s="1"/>
  <c r="CZ45" i="12"/>
  <c r="CZ46" i="12" s="1"/>
  <c r="O8" i="12" s="1"/>
  <c r="CX35" i="6"/>
  <c r="CW35" i="6"/>
  <c r="CU36" i="6"/>
  <c r="C36" i="6"/>
  <c r="A37" i="6"/>
  <c r="CV37" i="6" s="1"/>
  <c r="CX45" i="12" l="1"/>
  <c r="CX46" i="12" s="1"/>
  <c r="O7" i="12" s="1"/>
  <c r="CW45" i="12"/>
  <c r="CW46" i="12" s="1"/>
  <c r="O6" i="12" s="1"/>
  <c r="CW36" i="6"/>
  <c r="CX36" i="6"/>
  <c r="CU37" i="6"/>
  <c r="C37" i="6"/>
  <c r="A38" i="6"/>
  <c r="CV38" i="6" s="1"/>
  <c r="CX37" i="6" l="1"/>
  <c r="CW37" i="6"/>
  <c r="CU38" i="6"/>
  <c r="A39" i="6"/>
  <c r="CV39" i="6" s="1"/>
  <c r="C38" i="6"/>
  <c r="CX38" i="6" l="1"/>
  <c r="CW38" i="6"/>
  <c r="CU39" i="6"/>
  <c r="C39" i="6"/>
  <c r="A40" i="6"/>
  <c r="CV40" i="6" s="1"/>
  <c r="CX39" i="6" l="1"/>
  <c r="CW39" i="6"/>
  <c r="CU40" i="6"/>
  <c r="A41" i="6"/>
  <c r="CV41" i="6" s="1"/>
  <c r="C40" i="6"/>
  <c r="CX40" i="6" l="1"/>
  <c r="CW40" i="6"/>
  <c r="CU41" i="6"/>
  <c r="C41" i="6"/>
  <c r="A42" i="6"/>
  <c r="CV42" i="6" s="1"/>
  <c r="CX41" i="6" l="1"/>
  <c r="CW41" i="6"/>
  <c r="CU42" i="6"/>
  <c r="C42" i="6"/>
  <c r="A43" i="6"/>
  <c r="CV43" i="6" s="1"/>
  <c r="CX42" i="6" l="1"/>
  <c r="CW42" i="6"/>
  <c r="CU43" i="6"/>
  <c r="C43" i="6"/>
  <c r="A44" i="6"/>
  <c r="CV44" i="6" s="1"/>
  <c r="CC18" i="6"/>
  <c r="BO18" i="6"/>
  <c r="CG18" i="6"/>
  <c r="BP18" i="6"/>
  <c r="BQ18" i="6"/>
  <c r="CF18" i="6"/>
  <c r="CB18" i="6"/>
  <c r="CE18" i="6"/>
  <c r="CX43" i="6" l="1"/>
  <c r="CW43" i="6"/>
  <c r="CU44" i="6"/>
  <c r="A45" i="6"/>
  <c r="CV45" i="6" s="1"/>
  <c r="C44" i="6"/>
  <c r="BC18" i="6"/>
  <c r="CX44" i="6" l="1"/>
  <c r="CW44" i="6"/>
  <c r="BA18" i="6"/>
  <c r="C45" i="6"/>
  <c r="CU45" i="6"/>
  <c r="BB18" i="6"/>
  <c r="CX45" i="6" l="1"/>
  <c r="CW45" i="6"/>
  <c r="AZ18" i="6"/>
  <c r="CU18" i="6" l="1"/>
  <c r="CV18" i="6"/>
  <c r="CB16" i="6"/>
  <c r="CC16" i="6"/>
  <c r="BQ16" i="6"/>
  <c r="BP16" i="6"/>
  <c r="CF16" i="6"/>
  <c r="CG16" i="6"/>
  <c r="BO16" i="6"/>
  <c r="CE16" i="6"/>
  <c r="CW18" i="6" l="1"/>
  <c r="CX18" i="6"/>
  <c r="BC16" i="6"/>
  <c r="BB16" i="6" s="1"/>
  <c r="BA16" i="6" l="1"/>
  <c r="AZ16" i="6"/>
  <c r="CU16" i="6" l="1"/>
  <c r="CV16" i="6"/>
  <c r="CC15" i="6"/>
  <c r="BO15" i="6"/>
  <c r="CB15" i="6"/>
  <c r="CF15" i="6"/>
  <c r="CG15" i="6"/>
  <c r="BP15" i="6"/>
  <c r="BQ15" i="6"/>
  <c r="CX16" i="6" l="1"/>
  <c r="CW16" i="6"/>
  <c r="BC15" i="6"/>
  <c r="BB15" i="6" s="1"/>
  <c r="T15" i="6" l="1"/>
  <c r="T46" i="6" s="1"/>
  <c r="O5" i="6" s="1"/>
  <c r="BA15" i="6"/>
  <c r="BA46" i="6" s="1"/>
  <c r="Q15" i="6"/>
  <c r="Q46" i="6" s="1"/>
  <c r="O4" i="6" s="1"/>
  <c r="BC46" i="6"/>
  <c r="AZ15" i="6" l="1"/>
  <c r="AZ46" i="6" s="1"/>
  <c r="BB46" i="6"/>
  <c r="Z15" i="6" l="1"/>
  <c r="W15" i="6" s="1"/>
  <c r="H46" i="6"/>
  <c r="AE15" i="6" l="1"/>
  <c r="CV15" i="6" s="1"/>
  <c r="Z46" i="6"/>
  <c r="AW46" i="6"/>
  <c r="P55" i="6" s="1"/>
  <c r="W46" i="6"/>
  <c r="O3" i="6" s="1"/>
  <c r="N15" i="6"/>
  <c r="N46" i="6" s="1"/>
  <c r="CU15" i="6" l="1"/>
  <c r="CX15" i="6" s="1"/>
  <c r="AE46" i="6"/>
  <c r="AE47" i="6" s="1"/>
  <c r="CX46" i="6" l="1"/>
  <c r="O7" i="6" s="1"/>
  <c r="CW15" i="6"/>
  <c r="CW46" i="6" s="1"/>
  <c r="O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tes-g01</author>
    <author>瀬月内和也</author>
  </authors>
  <commentList>
    <comment ref="C3" authorId="0" shapeId="0" xr:uid="{BCCE2A10-89F7-48F7-B5CE-8D061B5F00C1}">
      <text>
        <r>
          <rPr>
            <b/>
            <sz val="9"/>
            <color indexed="8"/>
            <rFont val="ＭＳ Ｐゴシック"/>
            <family val="3"/>
          </rPr>
          <t>“勤務年月”
直入力にて</t>
        </r>
        <r>
          <rPr>
            <sz val="8"/>
            <color indexed="8"/>
            <rFont val="ＭＳ Ｐゴシック"/>
            <family val="3"/>
          </rPr>
          <t>年月日を入力願います。
例）2015/5/1</t>
        </r>
      </text>
    </comment>
    <comment ref="J3" authorId="1" shapeId="0" xr:uid="{D2332110-987B-45D8-9C5C-2D0033243B5C}">
      <text>
        <r>
          <rPr>
            <b/>
            <i/>
            <u/>
            <sz val="9"/>
            <color indexed="81"/>
            <rFont val="ＭＳ Ｐゴシック"/>
            <family val="3"/>
          </rPr>
          <t>出勤予定日数を記入</t>
        </r>
        <r>
          <rPr>
            <b/>
            <i/>
            <u/>
            <sz val="9"/>
            <color indexed="81"/>
            <rFont val="MS P ゴシック"/>
            <family val="3"/>
          </rPr>
          <t xml:space="preserve">
</t>
        </r>
        <r>
          <rPr>
            <b/>
            <i/>
            <u/>
            <sz val="9"/>
            <color indexed="81"/>
            <rFont val="ＭＳ Ｐゴシック"/>
            <family val="3"/>
          </rPr>
          <t xml:space="preserve">（欠勤、出勤、）
</t>
        </r>
        <r>
          <rPr>
            <sz val="9"/>
            <color indexed="81"/>
            <rFont val="ＭＳ Ｐゴシック"/>
            <family val="3"/>
          </rPr>
          <t xml:space="preserve">
</t>
        </r>
        <r>
          <rPr>
            <b/>
            <sz val="10"/>
            <color indexed="81"/>
            <rFont val="ＭＳ Ｐゴシック"/>
            <family val="3"/>
            <charset val="128"/>
          </rPr>
          <t>有給は含まないでください</t>
        </r>
        <r>
          <rPr>
            <sz val="9"/>
            <color indexed="81"/>
            <rFont val="ＭＳ Ｐゴシック"/>
            <family val="3"/>
          </rPr>
          <t xml:space="preserve">
</t>
        </r>
      </text>
    </comment>
    <comment ref="H7" authorId="2" shapeId="0" xr:uid="{79F8E79C-3695-442A-B52B-337E2C737DCE}">
      <text>
        <r>
          <rPr>
            <sz val="9"/>
            <color indexed="81"/>
            <rFont val="ＭＳ Ｐゴシック"/>
            <family val="3"/>
            <charset val="128"/>
          </rPr>
          <t>カレンダー上の平日の日数自動計算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tes-g01</author>
    <author>瀬月内和也</author>
  </authors>
  <commentList>
    <comment ref="C3" authorId="0" shapeId="0" xr:uid="{FAD137CB-5B73-4261-83A0-4ED6A9ED0A18}">
      <text>
        <r>
          <rPr>
            <b/>
            <sz val="9"/>
            <color indexed="8"/>
            <rFont val="ＭＳ Ｐゴシック"/>
            <family val="3"/>
          </rPr>
          <t>“勤務年月”
直入力にて</t>
        </r>
        <r>
          <rPr>
            <sz val="8"/>
            <color indexed="8"/>
            <rFont val="ＭＳ Ｐゴシック"/>
            <family val="3"/>
          </rPr>
          <t>年月日を入力願います。
例）2015/5/1</t>
        </r>
      </text>
    </comment>
    <comment ref="J3" authorId="1" shapeId="0" xr:uid="{4798BA93-9187-45F2-8134-EF76553EDC26}">
      <text>
        <r>
          <rPr>
            <b/>
            <i/>
            <u/>
            <sz val="9"/>
            <color indexed="81"/>
            <rFont val="ＭＳ Ｐゴシック"/>
            <family val="3"/>
          </rPr>
          <t>出勤予定日数を記入</t>
        </r>
        <r>
          <rPr>
            <b/>
            <i/>
            <u/>
            <sz val="9"/>
            <color indexed="81"/>
            <rFont val="MS P ゴシック"/>
            <family val="3"/>
          </rPr>
          <t xml:space="preserve">
</t>
        </r>
        <r>
          <rPr>
            <b/>
            <i/>
            <u/>
            <sz val="9"/>
            <color indexed="81"/>
            <rFont val="ＭＳ Ｐゴシック"/>
            <family val="3"/>
          </rPr>
          <t xml:space="preserve">（欠勤、出勤、）
</t>
        </r>
        <r>
          <rPr>
            <sz val="9"/>
            <color indexed="81"/>
            <rFont val="ＭＳ Ｐゴシック"/>
            <family val="3"/>
          </rPr>
          <t xml:space="preserve">
</t>
        </r>
        <r>
          <rPr>
            <b/>
            <sz val="10"/>
            <color indexed="81"/>
            <rFont val="ＭＳ Ｐゴシック"/>
            <family val="3"/>
            <charset val="128"/>
          </rPr>
          <t>有給は含まないでください</t>
        </r>
        <r>
          <rPr>
            <sz val="9"/>
            <color indexed="81"/>
            <rFont val="ＭＳ Ｐゴシック"/>
            <family val="3"/>
          </rPr>
          <t xml:space="preserve">
</t>
        </r>
      </text>
    </comment>
    <comment ref="H7" authorId="2" shapeId="0" xr:uid="{C28ADFCA-CC55-4E1B-99BB-9A4922033DAE}">
      <text>
        <r>
          <rPr>
            <sz val="9"/>
            <color indexed="81"/>
            <rFont val="ＭＳ Ｐゴシック"/>
            <family val="3"/>
            <charset val="128"/>
          </rPr>
          <t>カレンダー上の平日の日数自動計算</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<sst xmlns="http://schemas.openxmlformats.org/spreadsheetml/2006/main" count="487" uniqueCount="224">
  <si>
    <t>有休</t>
  </si>
  <si>
    <t>休暇日数</t>
  </si>
  <si>
    <t>所属</t>
  </si>
  <si>
    <t>氏名</t>
  </si>
  <si>
    <t>欠勤</t>
  </si>
  <si>
    <t>本人印</t>
  </si>
  <si>
    <t>承認印</t>
  </si>
  <si>
    <t>基本出社時刻</t>
  </si>
  <si>
    <t>基本退社時刻</t>
  </si>
  <si>
    <t>実働</t>
  </si>
  <si>
    <t>精算単位</t>
  </si>
  <si>
    <t>所定労働時間</t>
  </si>
  <si>
    <t>基本休憩時間（分）</t>
  </si>
  <si>
    <t>日々</t>
  </si>
  <si>
    <t>休暇合計</t>
  </si>
  <si>
    <t>月</t>
  </si>
  <si>
    <t>※出社退社休憩時間の記録単位は担当にご確認ください。</t>
  </si>
  <si>
    <t>※土・日・祝日の塗りつぶしやコメントは不要です。</t>
  </si>
  <si>
    <t>日付</t>
  </si>
  <si>
    <t>曜日</t>
  </si>
  <si>
    <t>時刻</t>
  </si>
  <si>
    <t>計算用１</t>
  </si>
  <si>
    <t>計算用２</t>
  </si>
  <si>
    <t>法定外</t>
  </si>
  <si>
    <t>精算時間</t>
  </si>
  <si>
    <t>出社</t>
  </si>
  <si>
    <t>退社</t>
  </si>
  <si>
    <t>※その他備考欄</t>
  </si>
  <si>
    <t>昭和の日</t>
  </si>
  <si>
    <t>海の日</t>
  </si>
  <si>
    <t>敬老の日</t>
  </si>
  <si>
    <t>勤労感謝の日</t>
  </si>
  <si>
    <t>天皇誕生日</t>
  </si>
  <si>
    <t>所定時間</t>
    <rPh sb="0" eb="2">
      <t>ショテイ</t>
    </rPh>
    <rPh sb="2" eb="4">
      <t>ジカン</t>
    </rPh>
    <phoneticPr fontId="17"/>
  </si>
  <si>
    <t>残業時間</t>
    <rPh sb="0" eb="2">
      <t>ザンギョウ</t>
    </rPh>
    <rPh sb="2" eb="4">
      <t>ジカン</t>
    </rPh>
    <phoneticPr fontId="17"/>
  </si>
  <si>
    <t>元日</t>
  </si>
  <si>
    <t>成人の日</t>
  </si>
  <si>
    <t>建国記念の日</t>
  </si>
  <si>
    <t>春分の日</t>
  </si>
  <si>
    <t>スポーツの日</t>
  </si>
  <si>
    <t>その年の祝日一覧の範囲にセル範囲名「祝日一覧」を設定してください。</t>
    <rPh sb="2" eb="3">
      <t>トシ</t>
    </rPh>
    <rPh sb="4" eb="6">
      <t>シュクジツ</t>
    </rPh>
    <rPh sb="6" eb="8">
      <t>イチラン</t>
    </rPh>
    <rPh sb="9" eb="11">
      <t>ハンイ</t>
    </rPh>
    <rPh sb="14" eb="16">
      <t>ハンイ</t>
    </rPh>
    <rPh sb="16" eb="17">
      <t>メイ</t>
    </rPh>
    <rPh sb="18" eb="22">
      <t>シュクジツイチラン</t>
    </rPh>
    <rPh sb="24" eb="26">
      <t>セッテイ</t>
    </rPh>
    <phoneticPr fontId="17"/>
  </si>
  <si>
    <t>深夜境界朝</t>
    <rPh sb="0" eb="2">
      <t>シンヤ</t>
    </rPh>
    <rPh sb="2" eb="4">
      <t>キョウカイ</t>
    </rPh>
    <rPh sb="4" eb="5">
      <t>アサ</t>
    </rPh>
    <phoneticPr fontId="1"/>
  </si>
  <si>
    <t>深夜境界夜</t>
    <rPh sb="0" eb="2">
      <t>シンヤ</t>
    </rPh>
    <rPh sb="2" eb="4">
      <t>キョウカイ</t>
    </rPh>
    <rPh sb="4" eb="5">
      <t>ヨル</t>
    </rPh>
    <phoneticPr fontId="1"/>
  </si>
  <si>
    <t>深夜境界翌朝</t>
    <rPh sb="0" eb="2">
      <t>シンヤ</t>
    </rPh>
    <rPh sb="2" eb="4">
      <t>キョウカイ</t>
    </rPh>
    <rPh sb="4" eb="6">
      <t>ヨクアサ</t>
    </rPh>
    <phoneticPr fontId="1"/>
  </si>
  <si>
    <t>深夜境界翌夜</t>
    <rPh sb="0" eb="2">
      <t>シンヤ</t>
    </rPh>
    <rPh sb="2" eb="4">
      <t>キョウカイ</t>
    </rPh>
    <rPh sb="4" eb="5">
      <t>ヨク</t>
    </rPh>
    <rPh sb="5" eb="6">
      <t>ヨル</t>
    </rPh>
    <phoneticPr fontId="1"/>
  </si>
  <si>
    <t>合計</t>
    <phoneticPr fontId="17"/>
  </si>
  <si>
    <t>予定出勤日数→出勤日数へ変更</t>
    <rPh sb="0" eb="2">
      <t>ヨテイ</t>
    </rPh>
    <rPh sb="2" eb="4">
      <t>シュッキン</t>
    </rPh>
    <rPh sb="4" eb="6">
      <t>ニッスウ</t>
    </rPh>
    <rPh sb="7" eb="11">
      <t>シュッキンニッスウ</t>
    </rPh>
    <rPh sb="12" eb="14">
      <t>ヘンコウ</t>
    </rPh>
    <phoneticPr fontId="26"/>
  </si>
  <si>
    <t>有休（半日）→有休（時間）へ変更</t>
    <rPh sb="0" eb="2">
      <t>ユウキュウ</t>
    </rPh>
    <rPh sb="3" eb="5">
      <t>ハンニチ</t>
    </rPh>
    <rPh sb="7" eb="9">
      <t>ユウキュウ</t>
    </rPh>
    <rPh sb="10" eb="12">
      <t>ジカン</t>
    </rPh>
    <rPh sb="14" eb="16">
      <t>ヘンコウ</t>
    </rPh>
    <phoneticPr fontId="26"/>
  </si>
  <si>
    <t>代休</t>
    <phoneticPr fontId="17"/>
  </si>
  <si>
    <t>特別休暇</t>
    <phoneticPr fontId="17"/>
  </si>
  <si>
    <t>電車遅延</t>
    <rPh sb="0" eb="2">
      <t>デンシャ</t>
    </rPh>
    <rPh sb="2" eb="4">
      <t>チエン</t>
    </rPh>
    <phoneticPr fontId="17"/>
  </si>
  <si>
    <t>休暇
（有休・欠勤
・代休・電車遅延）</t>
    <rPh sb="14" eb="16">
      <t>デンシャ</t>
    </rPh>
    <rPh sb="16" eb="18">
      <t>チエン</t>
    </rPh>
    <phoneticPr fontId="17"/>
  </si>
  <si>
    <t>残業時間をみなし残業時間分を引いた計算式へ変更</t>
    <rPh sb="0" eb="2">
      <t>ザンギョウ</t>
    </rPh>
    <rPh sb="2" eb="4">
      <t>ジカン</t>
    </rPh>
    <rPh sb="8" eb="10">
      <t>ザンギョウ</t>
    </rPh>
    <rPh sb="10" eb="12">
      <t>ジカン</t>
    </rPh>
    <rPh sb="12" eb="13">
      <t>ブン</t>
    </rPh>
    <rPh sb="14" eb="15">
      <t>ヒ</t>
    </rPh>
    <rPh sb="17" eb="19">
      <t>ケイサン</t>
    </rPh>
    <rPh sb="19" eb="20">
      <t>シキ</t>
    </rPh>
    <rPh sb="21" eb="23">
      <t>ヘンコウ</t>
    </rPh>
    <phoneticPr fontId="26"/>
  </si>
  <si>
    <t>備考欄の注意書き変更</t>
    <rPh sb="0" eb="2">
      <t>ビコウ</t>
    </rPh>
    <rPh sb="2" eb="3">
      <t>ラン</t>
    </rPh>
    <rPh sb="4" eb="7">
      <t>チュウイガ</t>
    </rPh>
    <rPh sb="8" eb="10">
      <t>ヘンコウ</t>
    </rPh>
    <phoneticPr fontId="26"/>
  </si>
  <si>
    <t>残業時間をみなし残業時間分を引いた計算式を削除</t>
    <rPh sb="0" eb="2">
      <t>ザンギョウ</t>
    </rPh>
    <rPh sb="2" eb="4">
      <t>ジカン</t>
    </rPh>
    <rPh sb="8" eb="10">
      <t>ザンギョウ</t>
    </rPh>
    <rPh sb="10" eb="12">
      <t>ジカン</t>
    </rPh>
    <rPh sb="12" eb="13">
      <t>ブン</t>
    </rPh>
    <rPh sb="14" eb="15">
      <t>ヒ</t>
    </rPh>
    <rPh sb="17" eb="19">
      <t>ケイサン</t>
    </rPh>
    <rPh sb="19" eb="20">
      <t>シキ</t>
    </rPh>
    <rPh sb="21" eb="23">
      <t>サクジョ</t>
    </rPh>
    <phoneticPr fontId="26"/>
  </si>
  <si>
    <t>H3セル：出勤日数→出勤予定日数へ変更</t>
    <rPh sb="5" eb="7">
      <t>シュッキン</t>
    </rPh>
    <rPh sb="7" eb="9">
      <t>ニッスウ</t>
    </rPh>
    <rPh sb="10" eb="12">
      <t>シュッキン</t>
    </rPh>
    <rPh sb="12" eb="14">
      <t>ヨテイ</t>
    </rPh>
    <rPh sb="14" eb="16">
      <t>ニッスウ</t>
    </rPh>
    <rPh sb="17" eb="19">
      <t>ヘンコウ</t>
    </rPh>
    <phoneticPr fontId="26"/>
  </si>
  <si>
    <t>X３セル：出勤日数→実出勤日数へ変更</t>
    <rPh sb="5" eb="7">
      <t>シュッキン</t>
    </rPh>
    <rPh sb="7" eb="9">
      <t>ニッスウ</t>
    </rPh>
    <rPh sb="10" eb="11">
      <t>ジツ</t>
    </rPh>
    <rPh sb="11" eb="13">
      <t>シュッキン</t>
    </rPh>
    <rPh sb="13" eb="15">
      <t>ニッスウ</t>
    </rPh>
    <rPh sb="16" eb="18">
      <t>ヘンコウ</t>
    </rPh>
    <phoneticPr fontId="26"/>
  </si>
  <si>
    <t>実出勤日数</t>
    <rPh sb="0" eb="1">
      <t>ジツ</t>
    </rPh>
    <phoneticPr fontId="17"/>
  </si>
  <si>
    <t>開始</t>
    <rPh sb="0" eb="2">
      <t>カイシ</t>
    </rPh>
    <phoneticPr fontId="17"/>
  </si>
  <si>
    <t>終了</t>
    <rPh sb="0" eb="2">
      <t>シュウリョウ</t>
    </rPh>
    <phoneticPr fontId="17"/>
  </si>
  <si>
    <t>有休</t>
    <phoneticPr fontId="17"/>
  </si>
  <si>
    <t>有休使用時刻</t>
    <rPh sb="0" eb="2">
      <t>ユウキュウ</t>
    </rPh>
    <rPh sb="2" eb="4">
      <t>シヨウ</t>
    </rPh>
    <phoneticPr fontId="17"/>
  </si>
  <si>
    <t>有休
使用時間</t>
    <rPh sb="0" eb="2">
      <t>ユウキュウ</t>
    </rPh>
    <rPh sb="3" eb="5">
      <t>シヨウ</t>
    </rPh>
    <phoneticPr fontId="17"/>
  </si>
  <si>
    <t>休暇リストから「有休」を削除</t>
    <rPh sb="0" eb="2">
      <t>キュウカ</t>
    </rPh>
    <rPh sb="8" eb="10">
      <t>ユウキュウ</t>
    </rPh>
    <rPh sb="12" eb="14">
      <t>サクジョ</t>
    </rPh>
    <phoneticPr fontId="26"/>
  </si>
  <si>
    <t>AP～AS列に有休時刻を入力するセルを設定</t>
    <rPh sb="5" eb="6">
      <t>レツ</t>
    </rPh>
    <rPh sb="7" eb="9">
      <t>ユウキュウ</t>
    </rPh>
    <rPh sb="9" eb="11">
      <t>ジコク</t>
    </rPh>
    <rPh sb="12" eb="14">
      <t>ニュウリョク</t>
    </rPh>
    <rPh sb="19" eb="21">
      <t>セッテイ</t>
    </rPh>
    <phoneticPr fontId="26"/>
  </si>
  <si>
    <t>AT列に有休時間を表示するセルを設定（値は自動表示）</t>
    <rPh sb="2" eb="3">
      <t>レツ</t>
    </rPh>
    <rPh sb="4" eb="6">
      <t>ユウキュウ</t>
    </rPh>
    <rPh sb="6" eb="8">
      <t>ジカン</t>
    </rPh>
    <rPh sb="9" eb="11">
      <t>ヒョウジ</t>
    </rPh>
    <rPh sb="16" eb="18">
      <t>セッテイ</t>
    </rPh>
    <rPh sb="19" eb="20">
      <t>アタイ</t>
    </rPh>
    <rPh sb="21" eb="23">
      <t>ジドウ</t>
    </rPh>
    <rPh sb="23" eb="25">
      <t>ヒョウジ</t>
    </rPh>
    <phoneticPr fontId="26"/>
  </si>
  <si>
    <t>X46セル：通常勤務分と有休休暇時間の合計を表示するように変更</t>
    <rPh sb="6" eb="8">
      <t>ツウジョウ</t>
    </rPh>
    <rPh sb="8" eb="10">
      <t>キンム</t>
    </rPh>
    <rPh sb="10" eb="11">
      <t>ブン</t>
    </rPh>
    <rPh sb="12" eb="14">
      <t>ユウキュウ</t>
    </rPh>
    <rPh sb="14" eb="16">
      <t>キュウカ</t>
    </rPh>
    <rPh sb="16" eb="18">
      <t>ジカン</t>
    </rPh>
    <rPh sb="19" eb="21">
      <t>ゴウケイ</t>
    </rPh>
    <rPh sb="22" eb="24">
      <t>ヒョウジ</t>
    </rPh>
    <rPh sb="29" eb="31">
      <t>ヘンコウ</t>
    </rPh>
    <phoneticPr fontId="26"/>
  </si>
  <si>
    <t>※有休使用時刻、有休使用時間は印刷範囲外となります。</t>
    <rPh sb="1" eb="3">
      <t>ユウキュウ</t>
    </rPh>
    <rPh sb="3" eb="5">
      <t>シヨウ</t>
    </rPh>
    <rPh sb="5" eb="7">
      <t>ジコク</t>
    </rPh>
    <rPh sb="8" eb="10">
      <t>ユウキュウ</t>
    </rPh>
    <rPh sb="10" eb="12">
      <t>シヨウ</t>
    </rPh>
    <rPh sb="12" eb="14">
      <t>ジカン</t>
    </rPh>
    <rPh sb="15" eb="17">
      <t>インサツ</t>
    </rPh>
    <rPh sb="17" eb="19">
      <t>ハンイ</t>
    </rPh>
    <rPh sb="19" eb="20">
      <t>ガイ</t>
    </rPh>
    <phoneticPr fontId="17"/>
  </si>
  <si>
    <t>休日一覧に存在する日付の場合、日付と曜日を赤く塗りつぶすように変更</t>
    <rPh sb="0" eb="2">
      <t>キュウジツ</t>
    </rPh>
    <rPh sb="2" eb="4">
      <t>イチラン</t>
    </rPh>
    <rPh sb="5" eb="7">
      <t>ソンザイ</t>
    </rPh>
    <rPh sb="9" eb="11">
      <t>ヒヅケ</t>
    </rPh>
    <rPh sb="12" eb="14">
      <t>バアイ</t>
    </rPh>
    <rPh sb="15" eb="17">
      <t>ヒヅケ</t>
    </rPh>
    <rPh sb="18" eb="20">
      <t>ヨウビ</t>
    </rPh>
    <rPh sb="21" eb="22">
      <t>アカ</t>
    </rPh>
    <rPh sb="23" eb="24">
      <t>ヌ</t>
    </rPh>
    <rPh sb="31" eb="33">
      <t>ヘンコウ</t>
    </rPh>
    <phoneticPr fontId="26"/>
  </si>
  <si>
    <t>勤務年月</t>
    <rPh sb="3" eb="4">
      <t>ツキ</t>
    </rPh>
    <phoneticPr fontId="17"/>
  </si>
  <si>
    <r>
      <t>備考欄
（</t>
    </r>
    <r>
      <rPr>
        <b/>
        <u/>
        <sz val="10"/>
        <color rgb="FFFF0000"/>
        <rFont val="ＭＳ Ｐゴシック"/>
        <family val="3"/>
        <charset val="128"/>
      </rPr>
      <t>電車遅延での遅刻時間数、現場の指示による等を必ず記入すること</t>
    </r>
    <r>
      <rPr>
        <sz val="10"/>
        <rFont val="ＭＳ Ｐゴシック"/>
        <family val="3"/>
      </rPr>
      <t>）</t>
    </r>
    <rPh sb="11" eb="13">
      <t>チコク</t>
    </rPh>
    <rPh sb="13" eb="16">
      <t>ジカンスウ</t>
    </rPh>
    <rPh sb="27" eb="28">
      <t>カナラ</t>
    </rPh>
    <rPh sb="29" eb="31">
      <t>キニュウ</t>
    </rPh>
    <phoneticPr fontId="17"/>
  </si>
  <si>
    <t>※休暇リストから「有休」を選択した場合のみ、有休使用時刻を入力してください。</t>
    <rPh sb="1" eb="3">
      <t>キュウカ</t>
    </rPh>
    <rPh sb="9" eb="11">
      <t>ユウキュウ</t>
    </rPh>
    <rPh sb="13" eb="15">
      <t>センタク</t>
    </rPh>
    <rPh sb="17" eb="19">
      <t>バアイ</t>
    </rPh>
    <rPh sb="22" eb="24">
      <t>ユウキュウ</t>
    </rPh>
    <rPh sb="24" eb="26">
      <t>シヨウ</t>
    </rPh>
    <rPh sb="26" eb="28">
      <t>ジコク</t>
    </rPh>
    <rPh sb="29" eb="31">
      <t>ニュウリョク</t>
    </rPh>
    <phoneticPr fontId="17"/>
  </si>
  <si>
    <t>出勤予定日数</t>
    <rPh sb="0" eb="2">
      <t>シュッキン</t>
    </rPh>
    <rPh sb="2" eb="4">
      <t>ヨテイ</t>
    </rPh>
    <rPh sb="4" eb="6">
      <t>ニッスウ</t>
    </rPh>
    <phoneticPr fontId="17"/>
  </si>
  <si>
    <t>H3出勤日数を出勤予定日数へ変更</t>
    <rPh sb="2" eb="4">
      <t>シュッキン</t>
    </rPh>
    <rPh sb="4" eb="6">
      <t>ニッスウ</t>
    </rPh>
    <rPh sb="7" eb="9">
      <t>シュッキン</t>
    </rPh>
    <rPh sb="9" eb="11">
      <t>ヨテイ</t>
    </rPh>
    <rPh sb="11" eb="13">
      <t>ニッスウ</t>
    </rPh>
    <rPh sb="14" eb="16">
      <t>ヘンコウ</t>
    </rPh>
    <phoneticPr fontId="26"/>
  </si>
  <si>
    <t>X47の小計を追加</t>
    <rPh sb="4" eb="6">
      <t>ショウケイ</t>
    </rPh>
    <rPh sb="7" eb="9">
      <t>ツイカ</t>
    </rPh>
    <phoneticPr fontId="26"/>
  </si>
  <si>
    <t>定時勤務時間</t>
    <rPh sb="0" eb="6">
      <t>テイジキンムジカン</t>
    </rPh>
    <phoneticPr fontId="26"/>
  </si>
  <si>
    <t>残業時間</t>
    <rPh sb="0" eb="4">
      <t>ザンギョウジカン</t>
    </rPh>
    <phoneticPr fontId="26"/>
  </si>
  <si>
    <t>深夜残業時間</t>
    <rPh sb="0" eb="6">
      <t>シンヤザンギョウジカン</t>
    </rPh>
    <phoneticPr fontId="26"/>
  </si>
  <si>
    <t>合計勤務時間</t>
    <rPh sb="0" eb="2">
      <t>ゴウケイ</t>
    </rPh>
    <rPh sb="2" eb="4">
      <t>キンム</t>
    </rPh>
    <rPh sb="4" eb="6">
      <t>ジカン</t>
    </rPh>
    <phoneticPr fontId="26"/>
  </si>
  <si>
    <t>日</t>
    <rPh sb="0" eb="1">
      <t>ヒ</t>
    </rPh>
    <phoneticPr fontId="26"/>
  </si>
  <si>
    <t>有休取得数</t>
    <rPh sb="0" eb="2">
      <t>ユウキュウ</t>
    </rPh>
    <rPh sb="2" eb="5">
      <t>シュトクスウ</t>
    </rPh>
    <phoneticPr fontId="26"/>
  </si>
  <si>
    <t>通勤手当</t>
    <rPh sb="0" eb="4">
      <t>ツウキンテアテ</t>
    </rPh>
    <phoneticPr fontId="26"/>
  </si>
  <si>
    <t>電気代</t>
    <rPh sb="0" eb="3">
      <t>デンキダイ</t>
    </rPh>
    <phoneticPr fontId="26"/>
  </si>
  <si>
    <t>通信費</t>
    <rPh sb="0" eb="3">
      <t>ツウシンヒ</t>
    </rPh>
    <phoneticPr fontId="26"/>
  </si>
  <si>
    <t>福利厚生費</t>
    <rPh sb="0" eb="5">
      <t>フクリコウセイヒ</t>
    </rPh>
    <phoneticPr fontId="26"/>
  </si>
  <si>
    <t>本社使用欄、記入不要</t>
    <rPh sb="0" eb="5">
      <t>ホンシャシヨウラン</t>
    </rPh>
    <rPh sb="6" eb="10">
      <t>キニュウフヨウ</t>
    </rPh>
    <phoneticPr fontId="26"/>
  </si>
  <si>
    <t>時間</t>
    <rPh sb="0" eb="2">
      <t>ジカン</t>
    </rPh>
    <phoneticPr fontId="26"/>
  </si>
  <si>
    <t>セル53～57　本社使用欄追加</t>
    <rPh sb="8" eb="13">
      <t>ホンシャシヨウラン</t>
    </rPh>
    <rPh sb="13" eb="15">
      <t>ツイカ</t>
    </rPh>
    <phoneticPr fontId="26"/>
  </si>
  <si>
    <t>有給休暇申告書</t>
    <rPh sb="0" eb="4">
      <t>ユウキュウキュウカ</t>
    </rPh>
    <rPh sb="4" eb="7">
      <t>シンコクショ</t>
    </rPh>
    <phoneticPr fontId="26"/>
  </si>
  <si>
    <t>有休申告時間</t>
    <rPh sb="0" eb="4">
      <t>ユウキュウシンコク</t>
    </rPh>
    <rPh sb="4" eb="6">
      <t>ジカン</t>
    </rPh>
    <phoneticPr fontId="26"/>
  </si>
  <si>
    <t>対象月</t>
    <rPh sb="0" eb="3">
      <t>タイショウツキ</t>
    </rPh>
    <phoneticPr fontId="26"/>
  </si>
  <si>
    <t>有給休暇申告理由</t>
    <rPh sb="0" eb="4">
      <t>ユウキュウキュウカ</t>
    </rPh>
    <rPh sb="4" eb="6">
      <t>シンコク</t>
    </rPh>
    <rPh sb="6" eb="8">
      <t>リユウ</t>
    </rPh>
    <phoneticPr fontId="26"/>
  </si>
  <si>
    <t>エンジニアリング部</t>
    <rPh sb="8" eb="9">
      <t>ブ</t>
    </rPh>
    <phoneticPr fontId="26"/>
  </si>
  <si>
    <t>実働時間</t>
    <phoneticPr fontId="26"/>
  </si>
  <si>
    <t>深夜残業</t>
    <rPh sb="0" eb="4">
      <t>シンヤザンギョウ</t>
    </rPh>
    <phoneticPr fontId="26"/>
  </si>
  <si>
    <t>休憩時間</t>
    <phoneticPr fontId="26"/>
  </si>
  <si>
    <t>深夜勤務時間</t>
    <rPh sb="0" eb="6">
      <t>シンヤキンムジカン</t>
    </rPh>
    <phoneticPr fontId="26"/>
  </si>
  <si>
    <t>休憩時間①</t>
    <phoneticPr fontId="26"/>
  </si>
  <si>
    <t>休憩時間③</t>
    <rPh sb="0" eb="4">
      <t>キュウケイジカン</t>
    </rPh>
    <phoneticPr fontId="26"/>
  </si>
  <si>
    <t>残業開始時間</t>
    <rPh sb="0" eb="2">
      <t>ザンギョウ</t>
    </rPh>
    <rPh sb="2" eb="4">
      <t>カイシ</t>
    </rPh>
    <rPh sb="4" eb="6">
      <t>ジカン</t>
    </rPh>
    <phoneticPr fontId="26"/>
  </si>
  <si>
    <t>休憩開始時点稼働時間</t>
    <rPh sb="0" eb="2">
      <t>キュウケイ</t>
    </rPh>
    <rPh sb="2" eb="4">
      <t>カイシ</t>
    </rPh>
    <rPh sb="4" eb="6">
      <t>ジテン</t>
    </rPh>
    <rPh sb="6" eb="8">
      <t>カドウ</t>
    </rPh>
    <rPh sb="8" eb="10">
      <t>ジカン</t>
    </rPh>
    <phoneticPr fontId="26"/>
  </si>
  <si>
    <t>休憩取得時間①</t>
    <rPh sb="0" eb="2">
      <t>キュウケイ</t>
    </rPh>
    <rPh sb="2" eb="4">
      <t>シュトク</t>
    </rPh>
    <rPh sb="4" eb="6">
      <t>ジカン</t>
    </rPh>
    <phoneticPr fontId="26"/>
  </si>
  <si>
    <t>休憩取得時間②</t>
    <rPh sb="0" eb="2">
      <t>キュウケイ</t>
    </rPh>
    <rPh sb="2" eb="6">
      <t>シュトクジカン</t>
    </rPh>
    <phoneticPr fontId="26"/>
  </si>
  <si>
    <t>休憩取得時間③</t>
    <rPh sb="0" eb="2">
      <t>キュウケイ</t>
    </rPh>
    <rPh sb="2" eb="4">
      <t>シュトク</t>
    </rPh>
    <rPh sb="4" eb="6">
      <t>ジカン</t>
    </rPh>
    <phoneticPr fontId="26"/>
  </si>
  <si>
    <t>①</t>
    <phoneticPr fontId="26"/>
  </si>
  <si>
    <t>②</t>
    <phoneticPr fontId="26"/>
  </si>
  <si>
    <t>③</t>
    <phoneticPr fontId="26"/>
  </si>
  <si>
    <t>休憩時間②</t>
    <rPh sb="0" eb="4">
      <t>キュウケイジカン</t>
    </rPh>
    <phoneticPr fontId="26"/>
  </si>
  <si>
    <t>深夜境界</t>
    <phoneticPr fontId="26"/>
  </si>
  <si>
    <t>[0:00 - 5:00]の間の深夜作業時間計算式</t>
    <rPh sb="14" eb="15">
      <t>アイダ</t>
    </rPh>
    <rPh sb="16" eb="22">
      <t>シンヤサギョウジカン</t>
    </rPh>
    <rPh sb="22" eb="25">
      <t>ケイサンシキ</t>
    </rPh>
    <phoneticPr fontId="26"/>
  </si>
  <si>
    <t>時間初期値</t>
    <rPh sb="0" eb="2">
      <t>ジカン</t>
    </rPh>
    <rPh sb="2" eb="5">
      <t>ショキチ</t>
    </rPh>
    <phoneticPr fontId="26"/>
  </si>
  <si>
    <t>変更点</t>
    <rPh sb="0" eb="3">
      <t>ヘンコウテン</t>
    </rPh>
    <phoneticPr fontId="26"/>
  </si>
  <si>
    <t>新勤務表</t>
    <rPh sb="0" eb="1">
      <t>シン</t>
    </rPh>
    <rPh sb="1" eb="4">
      <t>キンムヒョウ</t>
    </rPh>
    <phoneticPr fontId="26"/>
  </si>
  <si>
    <t>旧勤務表</t>
    <rPh sb="0" eb="1">
      <t>キュウ</t>
    </rPh>
    <rPh sb="1" eb="4">
      <t>キンムヒョウ</t>
    </rPh>
    <phoneticPr fontId="26"/>
  </si>
  <si>
    <r>
      <t>[</t>
    </r>
    <r>
      <rPr>
        <b/>
        <sz val="10"/>
        <rFont val="Arial Unicode MS"/>
        <family val="3"/>
      </rPr>
      <t>図１]</t>
    </r>
    <rPh sb="1" eb="2">
      <t>ズ</t>
    </rPh>
    <phoneticPr fontId="26"/>
  </si>
  <si>
    <r>
      <t>[</t>
    </r>
    <r>
      <rPr>
        <b/>
        <sz val="10"/>
        <rFont val="Arial Unicode MS"/>
        <family val="3"/>
      </rPr>
      <t>図２]</t>
    </r>
    <rPh sb="1" eb="2">
      <t>ズ</t>
    </rPh>
    <phoneticPr fontId="26"/>
  </si>
  <si>
    <t>出社19：00</t>
    <rPh sb="0" eb="2">
      <t>シュッシャ</t>
    </rPh>
    <phoneticPr fontId="26"/>
  </si>
  <si>
    <t>退社26：00</t>
    <rPh sb="0" eb="2">
      <t>タイシャ</t>
    </rPh>
    <phoneticPr fontId="26"/>
  </si>
  <si>
    <t>休憩21：00-22：00</t>
    <rPh sb="0" eb="2">
      <t>キュウケイ</t>
    </rPh>
    <phoneticPr fontId="26"/>
  </si>
  <si>
    <t>深夜勤務時間</t>
    <rPh sb="0" eb="4">
      <t>シンヤキンム</t>
    </rPh>
    <rPh sb="4" eb="6">
      <t>ジカン</t>
    </rPh>
    <phoneticPr fontId="26"/>
  </si>
  <si>
    <t>4時間</t>
    <rPh sb="1" eb="3">
      <t>ジカン</t>
    </rPh>
    <phoneticPr fontId="26"/>
  </si>
  <si>
    <r>
      <t>1</t>
    </r>
    <r>
      <rPr>
        <sz val="10"/>
        <rFont val="ＭＳ Ｐゴシック"/>
        <family val="3"/>
        <charset val="128"/>
      </rPr>
      <t>時間</t>
    </r>
  </si>
  <si>
    <t>勤務時間</t>
    <rPh sb="0" eb="4">
      <t>キンムジカン</t>
    </rPh>
    <phoneticPr fontId="26"/>
  </si>
  <si>
    <r>
      <rPr>
        <sz val="10"/>
        <rFont val="ＭＳ 明朝"/>
        <family val="1"/>
        <charset val="128"/>
      </rPr>
      <t>休憩</t>
    </r>
    <r>
      <rPr>
        <sz val="10"/>
        <rFont val="Arial Unicode MS"/>
        <family val="3"/>
      </rPr>
      <t>時間</t>
    </r>
    <rPh sb="0" eb="2">
      <t>キュウケイ</t>
    </rPh>
    <rPh sb="2" eb="4">
      <t>ジカン</t>
    </rPh>
    <phoneticPr fontId="26"/>
  </si>
  <si>
    <t>7時間</t>
    <phoneticPr fontId="26"/>
  </si>
  <si>
    <t>実働時間</t>
    <rPh sb="0" eb="4">
      <t>ジツドウジカン</t>
    </rPh>
    <phoneticPr fontId="26"/>
  </si>
  <si>
    <r>
      <rPr>
        <sz val="10"/>
        <rFont val="Arial Unicode MS"/>
        <family val="3"/>
      </rPr>
      <t>２時間</t>
    </r>
    <rPh sb="1" eb="3">
      <t>ジカン</t>
    </rPh>
    <phoneticPr fontId="26"/>
  </si>
  <si>
    <r>
      <t>[</t>
    </r>
    <r>
      <rPr>
        <b/>
        <sz val="10"/>
        <rFont val="Arial Unicode MS"/>
        <family val="3"/>
      </rPr>
      <t>例]</t>
    </r>
    <rPh sb="1" eb="2">
      <t>レイ</t>
    </rPh>
    <phoneticPr fontId="26"/>
  </si>
  <si>
    <r>
      <t>①</t>
    </r>
    <r>
      <rPr>
        <sz val="12"/>
        <color theme="0"/>
        <rFont val="ＭＳ 明朝"/>
        <family val="1"/>
        <charset val="128"/>
      </rPr>
      <t>休憩時間の枠を</t>
    </r>
    <r>
      <rPr>
        <sz val="12"/>
        <color theme="0"/>
        <rFont val="Courier New"/>
        <family val="3"/>
      </rPr>
      <t>1</t>
    </r>
    <r>
      <rPr>
        <sz val="12"/>
        <color theme="0"/>
        <rFont val="ＭＳ 明朝"/>
        <family val="1"/>
        <charset val="128"/>
      </rPr>
      <t>つから</t>
    </r>
    <r>
      <rPr>
        <sz val="12"/>
        <color theme="0"/>
        <rFont val="Courier New"/>
        <family val="3"/>
      </rPr>
      <t>3</t>
    </r>
    <r>
      <rPr>
        <sz val="12"/>
        <color theme="0"/>
        <rFont val="ＭＳ 明朝"/>
        <family val="1"/>
        <charset val="128"/>
      </rPr>
      <t>つに増やしました。（図１参照）</t>
    </r>
    <rPh sb="1" eb="5">
      <t>キュウケイジカン</t>
    </rPh>
    <rPh sb="6" eb="7">
      <t>ワク</t>
    </rPh>
    <rPh sb="15" eb="16">
      <t>フ</t>
    </rPh>
    <rPh sb="23" eb="24">
      <t>ズ</t>
    </rPh>
    <rPh sb="25" eb="27">
      <t>サンショウ</t>
    </rPh>
    <phoneticPr fontId="26"/>
  </si>
  <si>
    <r>
      <t>②</t>
    </r>
    <r>
      <rPr>
        <sz val="12"/>
        <color theme="0"/>
        <rFont val="ＭＳ 明朝"/>
        <family val="1"/>
        <charset val="128"/>
      </rPr>
      <t>休憩時間をトータル取得時間から、休憩開始時間と休憩終了時間を従業員の方々に書いていただくように変更しました。（図１参照）</t>
    </r>
    <rPh sb="1" eb="5">
      <t>キュウケイジカン</t>
    </rPh>
    <rPh sb="10" eb="14">
      <t>シュトクジカン</t>
    </rPh>
    <rPh sb="17" eb="19">
      <t>キュウケイ</t>
    </rPh>
    <rPh sb="19" eb="21">
      <t>カイシ</t>
    </rPh>
    <rPh sb="21" eb="23">
      <t>ジカン</t>
    </rPh>
    <rPh sb="24" eb="26">
      <t>キュウケイ</t>
    </rPh>
    <rPh sb="26" eb="30">
      <t>シュウリョウジカン</t>
    </rPh>
    <rPh sb="31" eb="34">
      <t>ジュウギョウイン</t>
    </rPh>
    <rPh sb="35" eb="37">
      <t>カタガタ</t>
    </rPh>
    <rPh sb="38" eb="39">
      <t>カ</t>
    </rPh>
    <rPh sb="48" eb="50">
      <t>ヘンコウ</t>
    </rPh>
    <phoneticPr fontId="26"/>
  </si>
  <si>
    <r>
      <t>③</t>
    </r>
    <r>
      <rPr>
        <sz val="12"/>
        <color theme="0"/>
        <rFont val="ＭＳ 明朝"/>
        <family val="1"/>
        <charset val="128"/>
      </rPr>
      <t>深夜勤務時間を作成しました。（入力していただいたデータ（青枠参照）を使って自動計算されます。）</t>
    </r>
    <r>
      <rPr>
        <sz val="12"/>
        <color theme="0"/>
        <rFont val="Arial Unicode MS"/>
        <family val="1"/>
        <charset val="128"/>
      </rPr>
      <t>(</t>
    </r>
    <r>
      <rPr>
        <sz val="12"/>
        <color theme="0"/>
        <rFont val="ＭＳ 明朝"/>
        <family val="1"/>
        <charset val="128"/>
      </rPr>
      <t>図</t>
    </r>
    <r>
      <rPr>
        <sz val="12"/>
        <color theme="0"/>
        <rFont val="Courier New"/>
        <family val="3"/>
      </rPr>
      <t>2</t>
    </r>
    <r>
      <rPr>
        <sz val="12"/>
        <color theme="0"/>
        <rFont val="ＭＳ 明朝"/>
        <family val="1"/>
        <charset val="128"/>
      </rPr>
      <t>参照）</t>
    </r>
    <rPh sb="1" eb="3">
      <t>シンヤ</t>
    </rPh>
    <rPh sb="3" eb="7">
      <t>キンムジカン</t>
    </rPh>
    <rPh sb="8" eb="10">
      <t>サクセイ</t>
    </rPh>
    <rPh sb="16" eb="18">
      <t>ニュウリョク</t>
    </rPh>
    <rPh sb="35" eb="36">
      <t>ツカ</t>
    </rPh>
    <rPh sb="38" eb="42">
      <t>ジドウケイサン</t>
    </rPh>
    <rPh sb="49" eb="50">
      <t>ズ</t>
    </rPh>
    <rPh sb="51" eb="53">
      <t>サンショウ</t>
    </rPh>
    <phoneticPr fontId="26"/>
  </si>
  <si>
    <t>"=NETWORKDAYS(A15,EOMONTH(A15,0),休日一覧!A2:A17)"を使用して、当月の祝日を考慮した出勤予定日数を計算するようにしました。</t>
    <rPh sb="47" eb="49">
      <t>シヨウ</t>
    </rPh>
    <rPh sb="52" eb="54">
      <t>トウゲツ</t>
    </rPh>
    <rPh sb="55" eb="57">
      <t>シュクジツ</t>
    </rPh>
    <rPh sb="58" eb="60">
      <t>コウリョ</t>
    </rPh>
    <rPh sb="62" eb="66">
      <t>シュッキンヨテイ</t>
    </rPh>
    <rPh sb="66" eb="68">
      <t>ニッスウ</t>
    </rPh>
    <rPh sb="69" eb="71">
      <t>ケイサン</t>
    </rPh>
    <phoneticPr fontId="26"/>
  </si>
  <si>
    <t>※現場によって変動する可能性があると思うので、その際は手入力して下さい。</t>
    <rPh sb="1" eb="3">
      <t>ゲンバ</t>
    </rPh>
    <rPh sb="7" eb="9">
      <t>ヘンドウ</t>
    </rPh>
    <rPh sb="11" eb="14">
      <t>カノウセイ</t>
    </rPh>
    <rPh sb="18" eb="19">
      <t>オモ</t>
    </rPh>
    <rPh sb="25" eb="26">
      <t>サイ</t>
    </rPh>
    <rPh sb="27" eb="30">
      <t>テニュウリョク</t>
    </rPh>
    <rPh sb="32" eb="33">
      <t>クダ</t>
    </rPh>
    <phoneticPr fontId="26"/>
  </si>
  <si>
    <t>※現時点では非表示にしようと考えております。</t>
    <rPh sb="1" eb="4">
      <t>ゲンジテン</t>
    </rPh>
    <rPh sb="6" eb="9">
      <t>ヒヒョウジ</t>
    </rPh>
    <rPh sb="14" eb="15">
      <t>カンガ</t>
    </rPh>
    <phoneticPr fontId="26"/>
  </si>
  <si>
    <r>
      <rPr>
        <sz val="12"/>
        <color theme="0"/>
        <rFont val="Arial Unicode MS"/>
        <family val="1"/>
        <charset val="128"/>
      </rPr>
      <t>④</t>
    </r>
    <r>
      <rPr>
        <sz val="12"/>
        <color theme="0"/>
        <rFont val="Arial Unicode MS"/>
        <family val="3"/>
      </rPr>
      <t>出勤予定日数を自動化しました。</t>
    </r>
    <rPh sb="1" eb="3">
      <t>シュッキン</t>
    </rPh>
    <rPh sb="3" eb="5">
      <t>ヨテイ</t>
    </rPh>
    <rPh sb="5" eb="7">
      <t>ニッスウ</t>
    </rPh>
    <rPh sb="8" eb="11">
      <t>ジドウカ</t>
    </rPh>
    <phoneticPr fontId="26"/>
  </si>
  <si>
    <r>
      <t>⑤深夜勤務時間（③）</t>
    </r>
    <r>
      <rPr>
        <sz val="12"/>
        <color theme="0"/>
        <rFont val="ＭＳ 明朝"/>
        <family val="1"/>
        <charset val="128"/>
      </rPr>
      <t>を計算する段階で以下のデータを作成しましたが、表示する必要がありますか？</t>
    </r>
    <rPh sb="1" eb="7">
      <t>シンヤキンムジカン</t>
    </rPh>
    <rPh sb="11" eb="13">
      <t>ケイサン</t>
    </rPh>
    <rPh sb="15" eb="17">
      <t>ダンカイ</t>
    </rPh>
    <rPh sb="18" eb="20">
      <t>イカ</t>
    </rPh>
    <rPh sb="25" eb="27">
      <t>サクセイ</t>
    </rPh>
    <rPh sb="33" eb="35">
      <t>ヒョウジ</t>
    </rPh>
    <rPh sb="37" eb="39">
      <t>ヒツヨウ</t>
    </rPh>
    <phoneticPr fontId="26"/>
  </si>
  <si>
    <r>
      <t>[</t>
    </r>
    <r>
      <rPr>
        <b/>
        <sz val="10"/>
        <rFont val="ＭＳ 明朝"/>
        <family val="1"/>
        <charset val="128"/>
      </rPr>
      <t>図3</t>
    </r>
    <r>
      <rPr>
        <b/>
        <sz val="10"/>
        <rFont val="Courier New"/>
        <family val="3"/>
      </rPr>
      <t>]</t>
    </r>
    <rPh sb="1" eb="2">
      <t>ズ</t>
    </rPh>
    <phoneticPr fontId="26"/>
  </si>
  <si>
    <t>⑥深夜残業時間の計算式が間違っていたので修正しました。（図３参照）</t>
    <rPh sb="1" eb="3">
      <t>シンヤ</t>
    </rPh>
    <rPh sb="3" eb="5">
      <t>ザンギョウ</t>
    </rPh>
    <rPh sb="5" eb="7">
      <t>ジカン</t>
    </rPh>
    <rPh sb="8" eb="11">
      <t>ケイサンシキ</t>
    </rPh>
    <rPh sb="12" eb="14">
      <t>マチガ</t>
    </rPh>
    <rPh sb="20" eb="22">
      <t>シュウセイ</t>
    </rPh>
    <rPh sb="28" eb="29">
      <t>ズ</t>
    </rPh>
    <rPh sb="30" eb="32">
      <t>サンショウ</t>
    </rPh>
    <phoneticPr fontId="26"/>
  </si>
  <si>
    <t>休憩取得時間</t>
    <rPh sb="0" eb="6">
      <t>キュウケイシュトクジカン</t>
    </rPh>
    <phoneticPr fontId="26"/>
  </si>
  <si>
    <t>普通</t>
    <phoneticPr fontId="26"/>
  </si>
  <si>
    <t>残業</t>
    <rPh sb="0" eb="1">
      <t>ザン</t>
    </rPh>
    <phoneticPr fontId="26"/>
  </si>
  <si>
    <t>深夜作業</t>
    <rPh sb="0" eb="4">
      <t>シンヤサギョウ</t>
    </rPh>
    <phoneticPr fontId="26"/>
  </si>
  <si>
    <t>普通(仮)</t>
    <rPh sb="3" eb="4">
      <t>カリ</t>
    </rPh>
    <phoneticPr fontId="26"/>
  </si>
  <si>
    <t>休憩取得時間(分類毎)</t>
    <phoneticPr fontId="26"/>
  </si>
  <si>
    <t>仮データ</t>
    <rPh sb="0" eb="1">
      <t>カリ</t>
    </rPh>
    <phoneticPr fontId="26"/>
  </si>
  <si>
    <t>普通休憩取得時間</t>
    <rPh sb="0" eb="2">
      <t>フツウ</t>
    </rPh>
    <rPh sb="2" eb="4">
      <t>キュウケイ</t>
    </rPh>
    <rPh sb="4" eb="6">
      <t>シュトク</t>
    </rPh>
    <rPh sb="6" eb="8">
      <t>ジカン</t>
    </rPh>
    <phoneticPr fontId="26"/>
  </si>
  <si>
    <t>残業休憩取得時間</t>
    <rPh sb="0" eb="4">
      <t>ザンギョウキュウケイ</t>
    </rPh>
    <rPh sb="4" eb="8">
      <t>シュトクジカン</t>
    </rPh>
    <phoneticPr fontId="26"/>
  </si>
  <si>
    <t>深夜休憩取得時間</t>
    <rPh sb="0" eb="4">
      <t>シンヤキュウケイ</t>
    </rPh>
    <rPh sb="4" eb="8">
      <t>シュトクジカン</t>
    </rPh>
    <phoneticPr fontId="26"/>
  </si>
  <si>
    <t>深夜残業休憩取得時間</t>
    <rPh sb="0" eb="6">
      <t>シンヤザンギョウキュウケイ</t>
    </rPh>
    <rPh sb="6" eb="8">
      <t>シュトク</t>
    </rPh>
    <rPh sb="8" eb="10">
      <t>ジカン</t>
    </rPh>
    <phoneticPr fontId="26"/>
  </si>
  <si>
    <t>深夜休憩取得時間計算式(開始)</t>
    <rPh sb="0" eb="4">
      <t>シンヤキュウケイ</t>
    </rPh>
    <rPh sb="4" eb="6">
      <t>シュトク</t>
    </rPh>
    <rPh sb="6" eb="8">
      <t>ジカン</t>
    </rPh>
    <rPh sb="8" eb="11">
      <t>ケイサンシキ</t>
    </rPh>
    <rPh sb="12" eb="14">
      <t>カイシ</t>
    </rPh>
    <phoneticPr fontId="26"/>
  </si>
  <si>
    <t>深夜休憩取得時間計算式(終了)</t>
    <rPh sb="0" eb="4">
      <t>シンヤキュウケイ</t>
    </rPh>
    <rPh sb="4" eb="6">
      <t>シュトク</t>
    </rPh>
    <rPh sb="6" eb="8">
      <t>ジカン</t>
    </rPh>
    <rPh sb="8" eb="11">
      <t>ケイサンシキ</t>
    </rPh>
    <rPh sb="12" eb="14">
      <t>シュウリョウ</t>
    </rPh>
    <phoneticPr fontId="26"/>
  </si>
  <si>
    <t>開始計算式</t>
    <rPh sb="0" eb="2">
      <t>カイシ</t>
    </rPh>
    <rPh sb="2" eb="5">
      <t>ケイサンシキ</t>
    </rPh>
    <phoneticPr fontId="26"/>
  </si>
  <si>
    <t>終了計算式</t>
    <rPh sb="0" eb="5">
      <t>シュウリョウケイサンシキ</t>
    </rPh>
    <phoneticPr fontId="26"/>
  </si>
  <si>
    <t>労働時間</t>
    <rPh sb="0" eb="4">
      <t>ロウドウジカン</t>
    </rPh>
    <phoneticPr fontId="26"/>
  </si>
  <si>
    <t>深夜休憩取得時間</t>
    <rPh sb="0" eb="2">
      <t>シンヤ</t>
    </rPh>
    <rPh sb="2" eb="4">
      <t>キュウケイ</t>
    </rPh>
    <rPh sb="4" eb="6">
      <t>シュトク</t>
    </rPh>
    <rPh sb="6" eb="8">
      <t>ジカン</t>
    </rPh>
    <phoneticPr fontId="26"/>
  </si>
  <si>
    <t>深夜休憩取得時間計算式(終了)</t>
    <rPh sb="0" eb="2">
      <t>シンヤ</t>
    </rPh>
    <rPh sb="2" eb="4">
      <t>キュウケイ</t>
    </rPh>
    <rPh sb="4" eb="6">
      <t>シュトク</t>
    </rPh>
    <rPh sb="6" eb="8">
      <t>ジカン</t>
    </rPh>
    <rPh sb="8" eb="11">
      <t>ケイサンシキ</t>
    </rPh>
    <rPh sb="12" eb="14">
      <t>シュウリョウ</t>
    </rPh>
    <phoneticPr fontId="26"/>
  </si>
  <si>
    <t>深夜休憩取得時間計算式(開始)</t>
    <rPh sb="0" eb="2">
      <t>シンヤ</t>
    </rPh>
    <rPh sb="2" eb="4">
      <t>キュウケイ</t>
    </rPh>
    <rPh sb="4" eb="6">
      <t>シュトク</t>
    </rPh>
    <rPh sb="6" eb="8">
      <t>ジカン</t>
    </rPh>
    <rPh sb="8" eb="11">
      <t>ケイサンシキ</t>
    </rPh>
    <rPh sb="12" eb="14">
      <t>カイシ</t>
    </rPh>
    <phoneticPr fontId="26"/>
  </si>
  <si>
    <t>[深夜]休憩取得時間</t>
    <rPh sb="1" eb="3">
      <t>シンヤ</t>
    </rPh>
    <rPh sb="4" eb="6">
      <t>キュウケイ</t>
    </rPh>
    <rPh sb="6" eb="8">
      <t>シュトク</t>
    </rPh>
    <rPh sb="8" eb="10">
      <t>ジカン</t>
    </rPh>
    <phoneticPr fontId="26"/>
  </si>
  <si>
    <t>[深夜残業]休憩取得時間</t>
    <rPh sb="1" eb="3">
      <t>シンヤ</t>
    </rPh>
    <rPh sb="3" eb="5">
      <t>ザンギョウ</t>
    </rPh>
    <rPh sb="6" eb="8">
      <t>キュウケイ</t>
    </rPh>
    <rPh sb="8" eb="12">
      <t>シュトクジカン</t>
    </rPh>
    <phoneticPr fontId="26"/>
  </si>
  <si>
    <t>[深夜休憩時間]00:00-05:00間休憩取得時間</t>
    <rPh sb="1" eb="5">
      <t>シンヤキュウケイ</t>
    </rPh>
    <rPh sb="5" eb="7">
      <t>ジカン</t>
    </rPh>
    <rPh sb="19" eb="20">
      <t>カン</t>
    </rPh>
    <rPh sb="20" eb="22">
      <t>キュウケイ</t>
    </rPh>
    <rPh sb="22" eb="24">
      <t>シュトク</t>
    </rPh>
    <rPh sb="24" eb="26">
      <t>ジカン</t>
    </rPh>
    <phoneticPr fontId="26"/>
  </si>
  <si>
    <t>[残業]休憩取得時間</t>
    <rPh sb="1" eb="3">
      <t>ザンギョウ</t>
    </rPh>
    <rPh sb="4" eb="6">
      <t>キュウケイ</t>
    </rPh>
    <rPh sb="6" eb="8">
      <t>シュトク</t>
    </rPh>
    <rPh sb="8" eb="10">
      <t>ジカン</t>
    </rPh>
    <phoneticPr fontId="26"/>
  </si>
  <si>
    <t>[普通]休憩取得時間</t>
    <rPh sb="1" eb="3">
      <t>フツウ</t>
    </rPh>
    <rPh sb="4" eb="6">
      <t>キュウケイ</t>
    </rPh>
    <rPh sb="6" eb="8">
      <t>シュトク</t>
    </rPh>
    <rPh sb="8" eb="10">
      <t>ジカン</t>
    </rPh>
    <phoneticPr fontId="26"/>
  </si>
  <si>
    <t>終了計算式</t>
    <rPh sb="0" eb="2">
      <t>シュウリョウ</t>
    </rPh>
    <rPh sb="2" eb="5">
      <t>ケイサンシキ</t>
    </rPh>
    <phoneticPr fontId="26"/>
  </si>
  <si>
    <t>平日日数</t>
    <rPh sb="0" eb="2">
      <t>ヘイジツ</t>
    </rPh>
    <rPh sb="2" eb="4">
      <t>ニッスウ</t>
    </rPh>
    <phoneticPr fontId="26"/>
  </si>
  <si>
    <t>休憩取得時間記入欄変更 セル[H]～セル[M]</t>
    <rPh sb="0" eb="6">
      <t>キュウケイシュトクジカン</t>
    </rPh>
    <rPh sb="6" eb="9">
      <t>キニュウラン</t>
    </rPh>
    <rPh sb="9" eb="11">
      <t>ヘンコウ</t>
    </rPh>
    <phoneticPr fontId="26"/>
  </si>
  <si>
    <t>精算単位変更　　セルZ8～9</t>
    <rPh sb="0" eb="2">
      <t>セイサン</t>
    </rPh>
    <rPh sb="2" eb="4">
      <t>タンイ</t>
    </rPh>
    <rPh sb="4" eb="6">
      <t>ヘンコウ</t>
    </rPh>
    <phoneticPr fontId="26"/>
  </si>
  <si>
    <t>更新日</t>
    <rPh sb="0" eb="3">
      <t>コウシンビ</t>
    </rPh>
    <phoneticPr fontId="26"/>
  </si>
  <si>
    <t>更新内容</t>
    <rPh sb="0" eb="2">
      <t>コウシン</t>
    </rPh>
    <rPh sb="2" eb="4">
      <t>ナイヨウ</t>
    </rPh>
    <phoneticPr fontId="26"/>
  </si>
  <si>
    <t>深夜勤務時間欄の追加 セル[Q]</t>
    <phoneticPr fontId="26"/>
  </si>
  <si>
    <t>残業時間関連の不具合修正</t>
    <rPh sb="0" eb="2">
      <t>ザンギョウ</t>
    </rPh>
    <rPh sb="2" eb="4">
      <t>ジカン</t>
    </rPh>
    <rPh sb="4" eb="6">
      <t>カンレン</t>
    </rPh>
    <rPh sb="7" eb="10">
      <t>フグアイ</t>
    </rPh>
    <rPh sb="10" eb="12">
      <t>シュウセイ</t>
    </rPh>
    <phoneticPr fontId="26"/>
  </si>
  <si>
    <t>平日日数自動計算欄の追加 セル[H7]、セル[H8]</t>
    <rPh sb="0" eb="2">
      <t>ヘイジツ</t>
    </rPh>
    <rPh sb="2" eb="4">
      <t>ニッスウ</t>
    </rPh>
    <rPh sb="4" eb="8">
      <t>ジドウケイサン</t>
    </rPh>
    <rPh sb="8" eb="9">
      <t>ラン</t>
    </rPh>
    <rPh sb="10" eb="12">
      <t>ツイカ</t>
    </rPh>
    <phoneticPr fontId="26"/>
  </si>
  <si>
    <t>私用のため</t>
    <rPh sb="0" eb="2">
      <t>シヨウ</t>
    </rPh>
    <phoneticPr fontId="26"/>
  </si>
  <si>
    <t>休憩取得時間欄と残業開始時間欄の追加 セル[AZ]～セル[BD]</t>
    <phoneticPr fontId="26"/>
  </si>
  <si>
    <t>時間外合計時間</t>
    <rPh sb="0" eb="3">
      <t>ジカンガイ</t>
    </rPh>
    <rPh sb="3" eb="5">
      <t>ゴウケイ</t>
    </rPh>
    <phoneticPr fontId="26"/>
  </si>
  <si>
    <t>普通残業時間</t>
    <phoneticPr fontId="26"/>
  </si>
  <si>
    <t>深夜残業時間</t>
    <rPh sb="2" eb="4">
      <t>ザンギョウ</t>
    </rPh>
    <rPh sb="4" eb="6">
      <t>ジカン</t>
    </rPh>
    <phoneticPr fontId="26"/>
  </si>
  <si>
    <t>深夜勤務時間</t>
    <rPh sb="0" eb="2">
      <t>シンヤ</t>
    </rPh>
    <rPh sb="2" eb="4">
      <t>キンム</t>
    </rPh>
    <rPh sb="4" eb="6">
      <t>ジカン</t>
    </rPh>
    <phoneticPr fontId="17"/>
  </si>
  <si>
    <t>深夜残業時間</t>
    <rPh sb="0" eb="2">
      <t>シンヤ</t>
    </rPh>
    <rPh sb="2" eb="4">
      <t>ザンギョウ</t>
    </rPh>
    <rPh sb="4" eb="6">
      <t>ジカン</t>
    </rPh>
    <phoneticPr fontId="17"/>
  </si>
  <si>
    <t>休日出勤</t>
    <rPh sb="0" eb="2">
      <t>キュウジツ</t>
    </rPh>
    <rPh sb="2" eb="4">
      <t>シュッキン</t>
    </rPh>
    <phoneticPr fontId="17"/>
  </si>
  <si>
    <t>法廷休日出勤</t>
    <rPh sb="0" eb="2">
      <t>ホウテイ</t>
    </rPh>
    <rPh sb="2" eb="4">
      <t>キュウジツ</t>
    </rPh>
    <rPh sb="4" eb="6">
      <t>シュッキン</t>
    </rPh>
    <phoneticPr fontId="17"/>
  </si>
  <si>
    <t>法定休日出勤境</t>
    <rPh sb="0" eb="6">
      <t>ホウテイキュウジツシュッキン</t>
    </rPh>
    <rPh sb="6" eb="7">
      <t>サカイ</t>
    </rPh>
    <phoneticPr fontId="26"/>
  </si>
  <si>
    <t>夜勤明け</t>
    <rPh sb="0" eb="3">
      <t>ヤキンア</t>
    </rPh>
    <phoneticPr fontId="26"/>
  </si>
  <si>
    <t>休日出勤</t>
    <rPh sb="0" eb="4">
      <t>キュウジツシュッキン</t>
    </rPh>
    <phoneticPr fontId="26"/>
  </si>
  <si>
    <t>(休日深夜時間)</t>
    <rPh sb="1" eb="3">
      <t>キュウジツ</t>
    </rPh>
    <rPh sb="3" eb="5">
      <t>シンヤ</t>
    </rPh>
    <rPh sb="5" eb="7">
      <t>ジカン</t>
    </rPh>
    <phoneticPr fontId="17"/>
  </si>
  <si>
    <t>(法廷休日深夜)</t>
    <rPh sb="1" eb="3">
      <t>ホウテイ</t>
    </rPh>
    <rPh sb="3" eb="5">
      <t>キュウジツ</t>
    </rPh>
    <rPh sb="5" eb="7">
      <t>シンヤ</t>
    </rPh>
    <phoneticPr fontId="17"/>
  </si>
  <si>
    <t>休日深夜時間</t>
    <rPh sb="4" eb="6">
      <t>ジカン</t>
    </rPh>
    <phoneticPr fontId="26"/>
  </si>
  <si>
    <t>法定休日出勤</t>
    <rPh sb="0" eb="2">
      <t>ホウテイ</t>
    </rPh>
    <rPh sb="2" eb="4">
      <t>キュウジツ</t>
    </rPh>
    <rPh sb="4" eb="6">
      <t>シュッキン</t>
    </rPh>
    <phoneticPr fontId="26"/>
  </si>
  <si>
    <t>法的休日出勤深夜</t>
    <phoneticPr fontId="26"/>
  </si>
  <si>
    <t>休日時間内深夜時間</t>
    <rPh sb="0" eb="5">
      <t>キュウジツジカンナイ</t>
    </rPh>
    <rPh sb="5" eb="9">
      <t>シンヤジカン</t>
    </rPh>
    <phoneticPr fontId="26"/>
  </si>
  <si>
    <t>法廷休日時間内深夜時間</t>
    <rPh sb="0" eb="2">
      <t>ホウテイ</t>
    </rPh>
    <rPh sb="2" eb="4">
      <t>キュウジツ</t>
    </rPh>
    <rPh sb="4" eb="7">
      <t>ジカンナイ</t>
    </rPh>
    <rPh sb="7" eb="9">
      <t>シンヤ</t>
    </rPh>
    <rPh sb="9" eb="11">
      <t>ジカン</t>
    </rPh>
    <phoneticPr fontId="26"/>
  </si>
  <si>
    <t>休日出勤労働時間</t>
    <rPh sb="0" eb="4">
      <t>キュウジツシュッキン</t>
    </rPh>
    <rPh sb="4" eb="6">
      <t>ロウドウ</t>
    </rPh>
    <rPh sb="6" eb="8">
      <t>ジカン</t>
    </rPh>
    <phoneticPr fontId="26"/>
  </si>
  <si>
    <t>休日判定</t>
    <rPh sb="0" eb="4">
      <t>キュウジツハンテイ</t>
    </rPh>
    <phoneticPr fontId="26"/>
  </si>
  <si>
    <t>法定休日判定</t>
    <rPh sb="0" eb="6">
      <t>ホウテイキュウジツハンテイ</t>
    </rPh>
    <phoneticPr fontId="26"/>
  </si>
  <si>
    <t>法廷休日出勤
(前月処理用）</t>
    <rPh sb="0" eb="6">
      <t>ホウテイキュウジツシュッキン</t>
    </rPh>
    <rPh sb="8" eb="10">
      <t>ゼンゲツ</t>
    </rPh>
    <rPh sb="10" eb="13">
      <t>ショリヨウ</t>
    </rPh>
    <phoneticPr fontId="26"/>
  </si>
  <si>
    <t>有休部分訂正（出社退社の記入の有無による不具合の修正）</t>
    <phoneticPr fontId="26"/>
  </si>
  <si>
    <t>休暇選択欄に夜勤明けの追加 セル[R9]</t>
    <phoneticPr fontId="26"/>
  </si>
  <si>
    <t>休日出勤の追加 セル[M6]</t>
    <phoneticPr fontId="26"/>
  </si>
  <si>
    <t>休日深夜時間の追加 セル[M7]</t>
    <phoneticPr fontId="26"/>
  </si>
  <si>
    <t>法廷休日出勤の追加 セル[M8]</t>
    <phoneticPr fontId="26"/>
  </si>
  <si>
    <t>法廷休日深夜の追加 セル[M9]</t>
    <phoneticPr fontId="26"/>
  </si>
  <si>
    <t>前月最終週の法定休日判定を記入して頂くセルの追加 セル[W4]</t>
    <phoneticPr fontId="26"/>
  </si>
  <si>
    <r>
      <t>⑦</t>
    </r>
    <r>
      <rPr>
        <sz val="12"/>
        <color theme="0"/>
        <rFont val="ＭＳ 明朝"/>
        <family val="1"/>
        <charset val="128"/>
      </rPr>
      <t>有休部分</t>
    </r>
    <r>
      <rPr>
        <sz val="12"/>
        <color theme="0"/>
        <rFont val="Arial Unicode MS"/>
        <family val="3"/>
      </rPr>
      <t>の計算式が間違っていたので修正しました。（図４参照）</t>
    </r>
    <rPh sb="1" eb="5">
      <t>ユウキュウブブン</t>
    </rPh>
    <rPh sb="6" eb="9">
      <t>ケイサンシキ</t>
    </rPh>
    <rPh sb="10" eb="12">
      <t>マチガ</t>
    </rPh>
    <rPh sb="18" eb="20">
      <t>シュウセイ</t>
    </rPh>
    <rPh sb="26" eb="27">
      <t>ズ</t>
    </rPh>
    <rPh sb="28" eb="30">
      <t>サンショウ</t>
    </rPh>
    <phoneticPr fontId="26"/>
  </si>
  <si>
    <r>
      <t>[</t>
    </r>
    <r>
      <rPr>
        <b/>
        <sz val="10"/>
        <rFont val="ＭＳ 明朝"/>
        <family val="1"/>
        <charset val="128"/>
      </rPr>
      <t>図4</t>
    </r>
    <r>
      <rPr>
        <b/>
        <sz val="10"/>
        <rFont val="Courier New"/>
        <family val="3"/>
      </rPr>
      <t>]</t>
    </r>
    <rPh sb="1" eb="2">
      <t>ズ</t>
    </rPh>
    <phoneticPr fontId="26"/>
  </si>
  <si>
    <r>
      <t>[</t>
    </r>
    <r>
      <rPr>
        <b/>
        <sz val="10"/>
        <rFont val="ＭＳ 明朝"/>
        <family val="1"/>
        <charset val="128"/>
      </rPr>
      <t>図</t>
    </r>
    <r>
      <rPr>
        <b/>
        <sz val="10"/>
        <rFont val="Courier New"/>
        <family val="3"/>
      </rPr>
      <t>4</t>
    </r>
    <r>
      <rPr>
        <b/>
        <sz val="10"/>
        <rFont val="Arial Unicode MS"/>
        <family val="3"/>
      </rPr>
      <t>]</t>
    </r>
    <rPh sb="1" eb="2">
      <t>ズ</t>
    </rPh>
    <phoneticPr fontId="26"/>
  </si>
  <si>
    <t>新勤務表</t>
  </si>
  <si>
    <r>
      <rPr>
        <sz val="12"/>
        <color theme="0"/>
        <rFont val="Arial Unicode MS"/>
        <family val="1"/>
        <charset val="128"/>
      </rPr>
      <t>⑧</t>
    </r>
    <r>
      <rPr>
        <sz val="12"/>
        <color theme="0"/>
        <rFont val="ＭＳ 明朝"/>
        <family val="1"/>
        <charset val="128"/>
      </rPr>
      <t>休暇選択欄に夜勤明けを追加しました。</t>
    </r>
    <rPh sb="1" eb="3">
      <t>キュウカ</t>
    </rPh>
    <rPh sb="3" eb="6">
      <t>センタクラン</t>
    </rPh>
    <rPh sb="7" eb="10">
      <t>ヤキンア</t>
    </rPh>
    <rPh sb="12" eb="14">
      <t>ツイカ</t>
    </rPh>
    <phoneticPr fontId="26"/>
  </si>
  <si>
    <r>
      <rPr>
        <sz val="10"/>
        <rFont val="ＭＳ 明朝"/>
        <family val="1"/>
        <charset val="128"/>
      </rPr>
      <t>休暇選択欄で夜勤明けを選択すると休暇日数の夜勤明けの部分に追加されます</t>
    </r>
    <r>
      <rPr>
        <sz val="10"/>
        <rFont val="Arial Unicode MS"/>
        <family val="3"/>
      </rPr>
      <t>。</t>
    </r>
    <rPh sb="0" eb="2">
      <t>キュウカ</t>
    </rPh>
    <rPh sb="2" eb="5">
      <t>センタクラン</t>
    </rPh>
    <rPh sb="6" eb="9">
      <t>ヤキンア</t>
    </rPh>
    <rPh sb="11" eb="13">
      <t>センタク</t>
    </rPh>
    <rPh sb="16" eb="20">
      <t>キュウカニッスウ</t>
    </rPh>
    <rPh sb="21" eb="24">
      <t>ヤキンア</t>
    </rPh>
    <rPh sb="26" eb="28">
      <t>ブブン</t>
    </rPh>
    <rPh sb="29" eb="31">
      <t>ツイカ</t>
    </rPh>
    <phoneticPr fontId="26"/>
  </si>
  <si>
    <t>休暇選択欄</t>
    <rPh sb="0" eb="2">
      <t>キュウカ</t>
    </rPh>
    <rPh sb="2" eb="5">
      <t>センタクラン</t>
    </rPh>
    <phoneticPr fontId="26"/>
  </si>
  <si>
    <t>休暇日数</t>
    <rPh sb="0" eb="4">
      <t>キュウカニッスウ</t>
    </rPh>
    <phoneticPr fontId="26"/>
  </si>
  <si>
    <t>休日出勤内に休日深夜時間、法定休日出勤内に法定休日深夜が含まれているため括弧（）を使用しております。</t>
    <rPh sb="0" eb="4">
      <t>キュウジツシュッキン</t>
    </rPh>
    <rPh sb="4" eb="5">
      <t>ナイ</t>
    </rPh>
    <rPh sb="6" eb="8">
      <t>キュウジツ</t>
    </rPh>
    <rPh sb="8" eb="12">
      <t>シンヤジカン</t>
    </rPh>
    <rPh sb="13" eb="17">
      <t>ホウテイキュウジツ</t>
    </rPh>
    <rPh sb="17" eb="19">
      <t>シュッキン</t>
    </rPh>
    <rPh sb="19" eb="20">
      <t>ナイ</t>
    </rPh>
    <rPh sb="21" eb="25">
      <t>ホウテイキュウジツ</t>
    </rPh>
    <rPh sb="25" eb="27">
      <t>シンヤ</t>
    </rPh>
    <rPh sb="28" eb="29">
      <t>フク</t>
    </rPh>
    <rPh sb="36" eb="38">
      <t>カッコ</t>
    </rPh>
    <rPh sb="41" eb="43">
      <t>シヨウ</t>
    </rPh>
    <phoneticPr fontId="26"/>
  </si>
  <si>
    <r>
      <t>⑩</t>
    </r>
    <r>
      <rPr>
        <sz val="12"/>
        <color theme="0"/>
        <rFont val="ＭＳ 明朝"/>
        <family val="1"/>
        <charset val="128"/>
      </rPr>
      <t>前月最終週の法定休日判定を記入する欄を作成しました。</t>
    </r>
    <rPh sb="11" eb="13">
      <t>ハンテイ</t>
    </rPh>
    <rPh sb="14" eb="16">
      <t>キニュウ</t>
    </rPh>
    <rPh sb="18" eb="19">
      <t>ラン</t>
    </rPh>
    <rPh sb="20" eb="22">
      <t>サクセイ</t>
    </rPh>
    <phoneticPr fontId="26"/>
  </si>
  <si>
    <t>※有休使用時刻、有休使用時間は印刷範囲外となります。</t>
  </si>
  <si>
    <r>
      <t>⑨</t>
    </r>
    <r>
      <rPr>
        <sz val="12"/>
        <color theme="0"/>
        <rFont val="ＭＳ 明朝"/>
        <family val="1"/>
        <charset val="128"/>
      </rPr>
      <t>休日出勤、休日深夜時間、法定休日出勤、法定休日深夜のセルを作成しました。</t>
    </r>
    <rPh sb="1" eb="5">
      <t>キュウジツシュッキン</t>
    </rPh>
    <rPh sb="6" eb="12">
      <t>キュウジツシンヤジカン</t>
    </rPh>
    <rPh sb="13" eb="19">
      <t>ホウテイキュウジツシュッキン</t>
    </rPh>
    <rPh sb="20" eb="24">
      <t>ホウテイキュウジツ</t>
    </rPh>
    <rPh sb="24" eb="26">
      <t>シンヤ</t>
    </rPh>
    <rPh sb="30" eb="32">
      <t>サクセイ</t>
    </rPh>
    <phoneticPr fontId="26"/>
  </si>
  <si>
    <t>正月休み</t>
    <rPh sb="0" eb="2">
      <t>ショウガツ</t>
    </rPh>
    <rPh sb="2" eb="3">
      <t>ヤス</t>
    </rPh>
    <phoneticPr fontId="17"/>
  </si>
  <si>
    <t>【出勤】</t>
    <rPh sb="1" eb="3">
      <t>シュッキン</t>
    </rPh>
    <phoneticPr fontId="26"/>
  </si>
  <si>
    <t>【在宅】</t>
    <rPh sb="1" eb="3">
      <t>ザイタク</t>
    </rPh>
    <phoneticPr fontId="26"/>
  </si>
  <si>
    <t>みどりの日</t>
  </si>
  <si>
    <t>山の日</t>
  </si>
  <si>
    <t>秋分の日</t>
  </si>
  <si>
    <t>文化の日</t>
  </si>
  <si>
    <t>憲法記念日</t>
  </si>
  <si>
    <t>こどもの日</t>
  </si>
  <si>
    <t>振替休日</t>
  </si>
  <si>
    <t>国民の休日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</si>
</sst>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yyyy&quot;年&quot;m&quot;月度勤務表】&quot;"/>
    <numFmt numFmtId="177" formatCode="yyyy&quot;年&quot;m&quot;月&quot;;@"/>
    <numFmt numFmtId="178" formatCode="#&quot;日&quot;"/>
    <numFmt numFmtId="179" formatCode="[h]:mm"/>
    <numFmt numFmtId="180" formatCode="h:mm;@"/>
    <numFmt numFmtId="181" formatCode="yyyy/m/d\ h:mm\ AM/PM;@"/>
    <numFmt numFmtId="182" formatCode="m&quot;月&quot;d&quot;日&quot;;@"/>
    <numFmt numFmtId="183" formatCode="0.00\ "/>
    <numFmt numFmtId="184" formatCode="\-[h]:mm"/>
    <numFmt numFmtId="185" formatCode="mm&quot;月&quot;dd&quot;日&quot;"/>
    <numFmt numFmtId="186" formatCode="0_);[Red]\(0\)"/>
    <numFmt numFmtId="187" formatCode="0&quot;日&quot;"/>
  </numFmts>
  <fonts count="66">
    <font>
      <sz val="10"/>
      <name val="Arial Unicode MS"/>
      <family val="3"/>
    </font>
    <font>
      <sz val="11"/>
      <name val="ＭＳ Ｐゴシック"/>
      <family val="3"/>
    </font>
    <font>
      <sz val="10"/>
      <name val="ＭＳ Ｐゴシック"/>
      <family val="3"/>
    </font>
    <font>
      <sz val="8"/>
      <name val="ＭＳ Ｐゴシック"/>
      <family val="3"/>
    </font>
    <font>
      <b/>
      <sz val="11"/>
      <name val="ＭＳ Ｐゴシック"/>
      <family val="3"/>
    </font>
    <font>
      <sz val="8"/>
      <color indexed="9"/>
      <name val="ＭＳ Ｐゴシック"/>
      <family val="3"/>
    </font>
    <font>
      <sz val="11"/>
      <color indexed="55"/>
      <name val="ＭＳ Ｐゴシック"/>
      <family val="3"/>
    </font>
    <font>
      <sz val="10"/>
      <color indexed="9"/>
      <name val="ＭＳ Ｐゴシック"/>
      <family val="3"/>
    </font>
    <font>
      <b/>
      <sz val="10"/>
      <name val="ＭＳ Ｐゴシック"/>
      <family val="3"/>
    </font>
    <font>
      <b/>
      <sz val="9"/>
      <color indexed="8"/>
      <name val="ＭＳ Ｐゴシック"/>
      <family val="3"/>
    </font>
    <font>
      <sz val="8"/>
      <color indexed="8"/>
      <name val="ＭＳ Ｐゴシック"/>
      <family val="3"/>
    </font>
    <font>
      <sz val="10"/>
      <color indexed="60"/>
      <name val="ＭＳ Ｐゴシック"/>
      <family val="3"/>
    </font>
    <font>
      <sz val="10"/>
      <color indexed="45"/>
      <name val="ＭＳ Ｐゴシック"/>
      <family val="3"/>
    </font>
    <font>
      <sz val="10"/>
      <color indexed="44"/>
      <name val="ＭＳ Ｐゴシック"/>
      <family val="3"/>
    </font>
    <font>
      <sz val="9"/>
      <name val="ＭＳ Ｐゴシック"/>
      <family val="3"/>
    </font>
    <font>
      <sz val="8"/>
      <color indexed="23"/>
      <name val="ＭＳ Ｐゴシック"/>
      <family val="3"/>
    </font>
    <font>
      <b/>
      <sz val="8"/>
      <color indexed="60"/>
      <name val="ＭＳ Ｐゴシック"/>
      <family val="3"/>
    </font>
    <font>
      <sz val="6"/>
      <name val="ＭＳ Ｐゴシック"/>
      <family val="3"/>
    </font>
    <font>
      <sz val="9"/>
      <color indexed="81"/>
      <name val="ＭＳ Ｐゴシック"/>
      <family val="3"/>
    </font>
    <font>
      <sz val="11"/>
      <name val="ＭＳ ゴシック"/>
      <family val="3"/>
      <charset val="128"/>
    </font>
    <font>
      <b/>
      <sz val="12"/>
      <name val="ＭＳ Ｐゴシック"/>
      <family val="3"/>
    </font>
    <font>
      <sz val="10"/>
      <color theme="1"/>
      <name val="ＭＳ Ｐゴシック"/>
      <family val="3"/>
      <charset val="128"/>
    </font>
    <font>
      <sz val="8"/>
      <color theme="0" tint="-0.499984740745262"/>
      <name val="ＭＳ Ｐゴシック"/>
      <family val="3"/>
      <charset val="128"/>
    </font>
    <font>
      <sz val="8"/>
      <color theme="1"/>
      <name val="ＭＳ Ｐゴシック"/>
      <family val="3"/>
      <charset val="128"/>
    </font>
    <font>
      <b/>
      <sz val="11"/>
      <color rgb="FFFF0000"/>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u/>
      <sz val="10"/>
      <color rgb="FFFF0000"/>
      <name val="ＭＳ Ｐゴシック"/>
      <family val="3"/>
      <charset val="128"/>
    </font>
    <font>
      <b/>
      <sz val="10"/>
      <color rgb="FFFF0000"/>
      <name val="ＭＳ Ｐゴシック"/>
      <family val="3"/>
      <charset val="128"/>
    </font>
    <font>
      <sz val="9"/>
      <color indexed="81"/>
      <name val="ＭＳ Ｐゴシック"/>
      <family val="3"/>
      <charset val="128"/>
    </font>
    <font>
      <sz val="10"/>
      <color rgb="FFFF0000"/>
      <name val="ＭＳ Ｐゴシック"/>
      <family val="3"/>
    </font>
    <font>
      <b/>
      <i/>
      <u/>
      <sz val="9"/>
      <color indexed="81"/>
      <name val="ＭＳ Ｐゴシック"/>
      <family val="3"/>
    </font>
    <font>
      <b/>
      <i/>
      <u/>
      <sz val="9"/>
      <color indexed="81"/>
      <name val="MS P ゴシック"/>
      <family val="3"/>
    </font>
    <font>
      <sz val="11"/>
      <name val="Arial Unicode MS"/>
      <family val="3"/>
    </font>
    <font>
      <b/>
      <sz val="8"/>
      <name val="ＭＳ Ｐゴシック"/>
      <family val="3"/>
    </font>
    <font>
      <b/>
      <sz val="10"/>
      <name val="Arial Unicode MS"/>
      <family val="3"/>
    </font>
    <font>
      <b/>
      <sz val="12"/>
      <name val="Arial Unicode MS"/>
      <family val="3"/>
    </font>
    <font>
      <sz val="12"/>
      <name val="ＭＳ Ｐゴシック"/>
      <family val="3"/>
    </font>
    <font>
      <sz val="12"/>
      <name val="Arial Unicode MS"/>
      <family val="3"/>
    </font>
    <font>
      <sz val="10"/>
      <name val="Arial Unicode MS"/>
      <family val="3"/>
    </font>
    <font>
      <sz val="10"/>
      <name val="ＭＳ 明朝"/>
      <family val="1"/>
      <charset val="128"/>
    </font>
    <font>
      <sz val="10"/>
      <name val="Arial Unicode MS"/>
      <family val="1"/>
      <charset val="128"/>
    </font>
    <font>
      <sz val="10"/>
      <color theme="0"/>
      <name val="Arial Unicode MS"/>
      <family val="3"/>
    </font>
    <font>
      <b/>
      <sz val="10"/>
      <name val="ＭＳ 明朝"/>
      <family val="1"/>
      <charset val="128"/>
    </font>
    <font>
      <b/>
      <sz val="12"/>
      <name val="ＭＳ 明朝"/>
      <family val="1"/>
      <charset val="128"/>
    </font>
    <font>
      <sz val="12"/>
      <name val="Arial Unicode MS"/>
      <family val="1"/>
      <charset val="128"/>
    </font>
    <font>
      <b/>
      <sz val="10"/>
      <name val="Arial Unicode MS"/>
    </font>
    <font>
      <b/>
      <sz val="14"/>
      <name val="ＭＳ 明朝"/>
      <family val="1"/>
      <charset val="128"/>
    </font>
    <font>
      <sz val="8"/>
      <name val="Arial Unicode MS"/>
      <family val="3"/>
    </font>
    <font>
      <sz val="12"/>
      <color theme="0"/>
      <name val="Arial Unicode MS"/>
      <family val="1"/>
      <charset val="128"/>
    </font>
    <font>
      <sz val="12"/>
      <color theme="0"/>
      <name val="ＭＳ 明朝"/>
      <family val="1"/>
      <charset val="128"/>
    </font>
    <font>
      <sz val="12"/>
      <color theme="0"/>
      <name val="Courier New"/>
      <family val="3"/>
    </font>
    <font>
      <sz val="12"/>
      <color theme="0"/>
      <name val="Arial Unicode MS"/>
    </font>
    <font>
      <sz val="12"/>
      <color theme="0"/>
      <name val="Arial Unicode MS"/>
      <family val="3"/>
    </font>
    <font>
      <b/>
      <sz val="10"/>
      <name val="Courier New"/>
      <family val="3"/>
    </font>
    <font>
      <sz val="9"/>
      <name val="ＭＳ Ｐゴシック"/>
      <family val="3"/>
      <charset val="128"/>
    </font>
    <font>
      <sz val="8"/>
      <color theme="0" tint="-0.34998626667073579"/>
      <name val="ＭＳ Ｐゴシック"/>
      <family val="3"/>
    </font>
    <font>
      <sz val="9"/>
      <color theme="0" tint="-0.34998626667073579"/>
      <name val="ＭＳ Ｐゴシック"/>
      <family val="3"/>
    </font>
    <font>
      <sz val="9"/>
      <color theme="0" tint="-0.34998626667073579"/>
      <name val="ＭＳ Ｐゴシック"/>
      <family val="3"/>
      <charset val="128"/>
    </font>
    <font>
      <sz val="10"/>
      <name val="メイリオ"/>
      <family val="3"/>
      <charset val="128"/>
    </font>
    <font>
      <b/>
      <sz val="10"/>
      <color rgb="FFFF0000"/>
      <name val="メイリオ"/>
      <family val="3"/>
      <charset val="128"/>
    </font>
    <font>
      <sz val="8"/>
      <color theme="0" tint="-0.249977111117893"/>
      <name val="ＭＳ Ｐゴシック"/>
      <family val="3"/>
    </font>
    <font>
      <b/>
      <sz val="10"/>
      <color indexed="81"/>
      <name val="ＭＳ Ｐゴシック"/>
      <family val="3"/>
      <charset val="128"/>
    </font>
    <font>
      <sz val="6"/>
      <color theme="1"/>
      <name val="ＭＳ Ｐゴシック"/>
      <family val="3"/>
      <charset val="128"/>
    </font>
    <font>
      <b/>
      <sz val="10"/>
      <name val="ＭＳ Ｐゴシック"/>
      <family val="3"/>
      <charset val="128"/>
    </font>
  </fonts>
  <fills count="24">
    <fill>
      <patternFill patternType="none"/>
    </fill>
    <fill>
      <patternFill patternType="gray125"/>
    </fill>
    <fill>
      <patternFill patternType="solid">
        <fgColor indexed="26"/>
        <bgColor indexed="9"/>
      </patternFill>
    </fill>
    <fill>
      <patternFill patternType="solid">
        <fgColor indexed="31"/>
        <bgColor indexed="22"/>
      </patternFill>
    </fill>
    <fill>
      <patternFill patternType="solid">
        <fgColor indexed="9"/>
        <bgColor indexed="26"/>
      </patternFill>
    </fill>
    <fill>
      <patternFill patternType="solid">
        <fgColor rgb="FFFFFFF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CC99FF"/>
        <bgColor indexed="22"/>
      </patternFill>
    </fill>
    <fill>
      <patternFill patternType="solid">
        <fgColor rgb="FFCC99FF"/>
        <bgColor indexed="9"/>
      </patternFill>
    </fill>
    <fill>
      <patternFill patternType="solid">
        <fgColor rgb="FFCC99FF"/>
        <bgColor indexed="26"/>
      </patternFill>
    </fill>
    <fill>
      <patternFill patternType="solid">
        <fgColor rgb="FFCC99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bgColor indexed="64"/>
      </patternFill>
    </fill>
    <fill>
      <patternFill patternType="solid">
        <fgColor theme="1" tint="0.499984740745262"/>
        <bgColor indexed="22"/>
      </patternFill>
    </fill>
    <fill>
      <patternFill patternType="solid">
        <fgColor theme="0" tint="-0.249977111117893"/>
        <bgColor indexed="22"/>
      </patternFill>
    </fill>
    <fill>
      <patternFill patternType="solid">
        <fgColor theme="0" tint="-0.249977111117893"/>
        <bgColor indexed="64"/>
      </patternFill>
    </fill>
    <fill>
      <patternFill patternType="solid">
        <fgColor rgb="FFE6CDFF"/>
        <bgColor indexed="26"/>
      </patternFill>
    </fill>
    <fill>
      <patternFill patternType="solid">
        <fgColor rgb="FFE6CDFF"/>
        <bgColor indexed="64"/>
      </patternFill>
    </fill>
    <fill>
      <patternFill patternType="solid">
        <fgColor rgb="FFE6CDFF"/>
        <bgColor indexed="22"/>
      </patternFill>
    </fill>
  </fills>
  <borders count="4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alignment vertical="center"/>
    </xf>
    <xf numFmtId="38" fontId="40" fillId="0" borderId="0" applyFont="0" applyFill="0" applyBorder="0" applyAlignment="0" applyProtection="0">
      <alignment vertical="center"/>
    </xf>
  </cellStyleXfs>
  <cellXfs count="315">
    <xf numFmtId="0" fontId="0" fillId="0" borderId="0" xfId="0"/>
    <xf numFmtId="0" fontId="1" fillId="0" borderId="0" xfId="1">
      <alignment vertical="center"/>
    </xf>
    <xf numFmtId="0" fontId="3" fillId="0" borderId="0" xfId="1" applyFont="1">
      <alignment vertical="center"/>
    </xf>
    <xf numFmtId="0" fontId="3" fillId="0" borderId="0" xfId="0" applyFont="1"/>
    <xf numFmtId="0" fontId="5" fillId="0" borderId="0" xfId="1" applyFont="1">
      <alignment vertical="center"/>
    </xf>
    <xf numFmtId="0" fontId="6" fillId="0" borderId="0" xfId="1" applyFont="1">
      <alignment vertical="center"/>
    </xf>
    <xf numFmtId="0" fontId="2" fillId="0" borderId="0" xfId="1" applyFont="1">
      <alignment vertical="center"/>
    </xf>
    <xf numFmtId="0" fontId="2" fillId="0" borderId="0" xfId="0" applyFont="1"/>
    <xf numFmtId="0" fontId="7" fillId="0" borderId="0" xfId="1" applyFont="1">
      <alignment vertical="center"/>
    </xf>
    <xf numFmtId="20" fontId="7" fillId="0" borderId="0" xfId="1" applyNumberFormat="1" applyFont="1">
      <alignment vertical="center"/>
    </xf>
    <xf numFmtId="0" fontId="2" fillId="0" borderId="0" xfId="1" applyFont="1" applyAlignment="1">
      <alignment vertical="center" shrinkToFit="1"/>
    </xf>
    <xf numFmtId="0" fontId="6" fillId="0" borderId="0" xfId="1" applyFont="1" applyAlignment="1">
      <alignment horizontal="center" vertical="center"/>
    </xf>
    <xf numFmtId="178" fontId="2" fillId="0" borderId="4" xfId="1" applyNumberFormat="1" applyFont="1" applyBorder="1">
      <alignment vertical="center"/>
    </xf>
    <xf numFmtId="178" fontId="2" fillId="0" borderId="0" xfId="1" applyNumberFormat="1" applyFont="1">
      <alignment vertical="center"/>
    </xf>
    <xf numFmtId="0" fontId="2" fillId="0" borderId="4" xfId="1" applyFont="1" applyBorder="1">
      <alignment vertical="center"/>
    </xf>
    <xf numFmtId="0" fontId="7" fillId="0" borderId="0" xfId="1" applyFont="1" applyAlignment="1">
      <alignment vertical="center" shrinkToFit="1"/>
    </xf>
    <xf numFmtId="0" fontId="11" fillId="0" borderId="0" xfId="1" applyFont="1">
      <alignment vertical="center"/>
    </xf>
    <xf numFmtId="0" fontId="11" fillId="0" borderId="0" xfId="0" applyFont="1"/>
    <xf numFmtId="0" fontId="7" fillId="0" borderId="5" xfId="1" applyFont="1" applyBorder="1">
      <alignment vertical="center"/>
    </xf>
    <xf numFmtId="0" fontId="12" fillId="0" borderId="0" xfId="1" applyFont="1">
      <alignment vertical="center"/>
    </xf>
    <xf numFmtId="20" fontId="7" fillId="0" borderId="5" xfId="1" applyNumberFormat="1" applyFont="1" applyBorder="1">
      <alignment vertical="center"/>
    </xf>
    <xf numFmtId="0" fontId="2" fillId="0" borderId="0" xfId="1" applyFont="1" applyAlignment="1">
      <alignment horizontal="left" vertical="center"/>
    </xf>
    <xf numFmtId="0" fontId="13" fillId="0" borderId="0" xfId="1" applyFont="1">
      <alignment vertical="center"/>
    </xf>
    <xf numFmtId="181" fontId="2" fillId="0" borderId="0" xfId="1" applyNumberFormat="1" applyFont="1">
      <alignment vertical="center"/>
    </xf>
    <xf numFmtId="20" fontId="2" fillId="0" borderId="0" xfId="1" applyNumberFormat="1" applyFont="1">
      <alignment vertical="center"/>
    </xf>
    <xf numFmtId="0" fontId="15" fillId="0" borderId="0" xfId="1" applyFont="1">
      <alignment vertical="center"/>
    </xf>
    <xf numFmtId="179" fontId="2" fillId="0" borderId="6" xfId="1" applyNumberFormat="1" applyFont="1" applyBorder="1">
      <alignment vertical="center"/>
    </xf>
    <xf numFmtId="0" fontId="8" fillId="0" borderId="6" xfId="1" applyFont="1" applyBorder="1">
      <alignment vertical="center"/>
    </xf>
    <xf numFmtId="0" fontId="8" fillId="0" borderId="6" xfId="0" applyFont="1" applyBorder="1" applyAlignment="1">
      <alignment vertical="center"/>
    </xf>
    <xf numFmtId="0" fontId="2" fillId="0" borderId="7" xfId="1" applyFont="1" applyBorder="1" applyAlignment="1">
      <alignment horizontal="center" vertical="center"/>
    </xf>
    <xf numFmtId="0" fontId="8" fillId="0" borderId="7" xfId="1" applyFont="1" applyBorder="1">
      <alignment vertical="center"/>
    </xf>
    <xf numFmtId="0" fontId="8" fillId="0" borderId="7" xfId="0" applyFont="1" applyBorder="1"/>
    <xf numFmtId="0" fontId="16" fillId="0" borderId="0" xfId="1" applyFont="1" applyAlignment="1">
      <alignment horizontal="left" vertical="center"/>
    </xf>
    <xf numFmtId="180" fontId="3" fillId="0" borderId="0" xfId="1" applyNumberFormat="1" applyFont="1">
      <alignment vertical="center"/>
    </xf>
    <xf numFmtId="184" fontId="3" fillId="0" borderId="0" xfId="1" applyNumberFormat="1" applyFont="1">
      <alignment vertical="center"/>
    </xf>
    <xf numFmtId="179" fontId="3" fillId="0" borderId="0" xfId="1" applyNumberFormat="1" applyFont="1">
      <alignment vertical="center"/>
    </xf>
    <xf numFmtId="20" fontId="3" fillId="0" borderId="0" xfId="1" applyNumberFormat="1" applyFont="1">
      <alignment vertical="center"/>
    </xf>
    <xf numFmtId="0" fontId="3" fillId="0" borderId="0" xfId="1" applyFont="1" applyAlignment="1">
      <alignment horizontal="center" vertical="center"/>
    </xf>
    <xf numFmtId="0" fontId="21" fillId="0" borderId="0" xfId="1" applyFont="1">
      <alignment vertical="center"/>
    </xf>
    <xf numFmtId="179" fontId="2" fillId="4" borderId="4" xfId="1" applyNumberFormat="1" applyFont="1" applyFill="1" applyBorder="1" applyAlignment="1">
      <alignment horizontal="center" vertical="center"/>
    </xf>
    <xf numFmtId="0" fontId="22" fillId="0" borderId="0" xfId="1" applyFont="1">
      <alignment vertical="center"/>
    </xf>
    <xf numFmtId="0" fontId="22" fillId="0" borderId="0" xfId="1" applyFont="1" applyAlignment="1">
      <alignment horizontal="center" vertical="center"/>
    </xf>
    <xf numFmtId="0" fontId="2" fillId="0" borderId="4" xfId="1" applyFont="1" applyBorder="1" applyAlignment="1">
      <alignment horizontal="center" vertical="center"/>
    </xf>
    <xf numFmtId="178" fontId="2" fillId="0" borderId="0" xfId="1" applyNumberFormat="1" applyFont="1" applyAlignment="1">
      <alignment horizontal="right" vertical="center"/>
    </xf>
    <xf numFmtId="0" fontId="2" fillId="0" borderId="15" xfId="1" applyFont="1" applyBorder="1">
      <alignment vertical="center"/>
    </xf>
    <xf numFmtId="178" fontId="2" fillId="0" borderId="13" xfId="1" applyNumberFormat="1" applyFont="1" applyBorder="1" applyAlignment="1">
      <alignment horizontal="right" vertical="center"/>
    </xf>
    <xf numFmtId="0" fontId="2" fillId="0" borderId="13" xfId="1" applyFont="1" applyBorder="1">
      <alignment vertical="center"/>
    </xf>
    <xf numFmtId="0" fontId="31" fillId="0" borderId="0" xfId="1" applyFont="1">
      <alignment vertical="center"/>
    </xf>
    <xf numFmtId="185" fontId="3" fillId="0" borderId="0" xfId="1" applyNumberFormat="1" applyFont="1" applyAlignment="1">
      <alignment horizontal="left" vertical="top" wrapText="1"/>
    </xf>
    <xf numFmtId="0" fontId="25" fillId="0" borderId="13" xfId="1" applyFont="1" applyBorder="1" applyAlignment="1">
      <alignment horizontal="center" vertical="center"/>
    </xf>
    <xf numFmtId="0" fontId="25" fillId="0" borderId="0" xfId="1" applyFont="1">
      <alignment vertical="center"/>
    </xf>
    <xf numFmtId="0" fontId="25" fillId="0" borderId="0" xfId="0" applyFont="1"/>
    <xf numFmtId="0" fontId="25" fillId="0" borderId="10" xfId="0" applyFont="1" applyBorder="1" applyAlignment="1">
      <alignment horizontal="right" vertical="center"/>
    </xf>
    <xf numFmtId="179" fontId="2" fillId="2" borderId="4" xfId="1" applyNumberFormat="1" applyFont="1" applyFill="1" applyBorder="1" applyAlignment="1">
      <alignment horizontal="center" vertical="center"/>
    </xf>
    <xf numFmtId="179" fontId="2" fillId="2" borderId="3" xfId="1" applyNumberFormat="1" applyFont="1" applyFill="1" applyBorder="1" applyAlignment="1">
      <alignment horizontal="center" vertical="center"/>
    </xf>
    <xf numFmtId="176" fontId="4" fillId="0" borderId="12" xfId="1" applyNumberFormat="1" applyFont="1" applyBorder="1">
      <alignment vertical="center"/>
    </xf>
    <xf numFmtId="179" fontId="2" fillId="2" borderId="3" xfId="1" applyNumberFormat="1" applyFont="1" applyFill="1" applyBorder="1">
      <alignment vertical="center"/>
    </xf>
    <xf numFmtId="179" fontId="2" fillId="2" borderId="4" xfId="1" applyNumberFormat="1" applyFont="1" applyFill="1" applyBorder="1">
      <alignment vertical="center"/>
    </xf>
    <xf numFmtId="0" fontId="0" fillId="13" borderId="0" xfId="0" applyFill="1"/>
    <xf numFmtId="56" fontId="2" fillId="0" borderId="0" xfId="1" applyNumberFormat="1" applyFont="1">
      <alignment vertical="center"/>
    </xf>
    <xf numFmtId="0" fontId="45" fillId="0" borderId="0" xfId="0" applyFont="1"/>
    <xf numFmtId="0" fontId="46" fillId="0" borderId="0" xfId="0" applyFont="1"/>
    <xf numFmtId="0" fontId="47" fillId="0" borderId="0" xfId="0" applyFont="1"/>
    <xf numFmtId="0" fontId="0" fillId="14" borderId="0" xfId="0" applyFill="1" applyAlignment="1">
      <alignment horizontal="center"/>
    </xf>
    <xf numFmtId="0" fontId="0" fillId="7" borderId="0" xfId="0" applyFill="1"/>
    <xf numFmtId="0" fontId="48" fillId="0" borderId="0" xfId="0" applyFont="1"/>
    <xf numFmtId="0" fontId="49" fillId="15" borderId="0" xfId="0" applyFont="1" applyFill="1"/>
    <xf numFmtId="0" fontId="0" fillId="16" borderId="0" xfId="0" applyFill="1"/>
    <xf numFmtId="0" fontId="42" fillId="14" borderId="0" xfId="0" applyFont="1" applyFill="1"/>
    <xf numFmtId="0" fontId="0" fillId="7" borderId="0" xfId="0" applyFill="1" applyAlignment="1">
      <alignment horizontal="right"/>
    </xf>
    <xf numFmtId="0" fontId="41" fillId="0" borderId="0" xfId="0" applyFont="1"/>
    <xf numFmtId="0" fontId="50" fillId="17" borderId="0" xfId="0" applyFont="1" applyFill="1"/>
    <xf numFmtId="0" fontId="43" fillId="17" borderId="0" xfId="0" applyFont="1" applyFill="1"/>
    <xf numFmtId="0" fontId="53" fillId="17" borderId="0" xfId="0" applyFont="1" applyFill="1"/>
    <xf numFmtId="0" fontId="51" fillId="17" borderId="0" xfId="0" applyFont="1" applyFill="1"/>
    <xf numFmtId="179" fontId="57" fillId="0" borderId="1" xfId="1" applyNumberFormat="1" applyFont="1" applyBorder="1">
      <alignment vertical="center"/>
    </xf>
    <xf numFmtId="0" fontId="56" fillId="20" borderId="13" xfId="1" applyFont="1" applyFill="1" applyBorder="1" applyAlignment="1">
      <alignment horizontal="center" vertical="center"/>
    </xf>
    <xf numFmtId="179" fontId="57" fillId="0" borderId="24" xfId="1" applyNumberFormat="1" applyFont="1" applyBorder="1">
      <alignment vertical="center"/>
    </xf>
    <xf numFmtId="0" fontId="58" fillId="18" borderId="13" xfId="1" applyFont="1" applyFill="1" applyBorder="1" applyAlignment="1">
      <alignment horizontal="center" vertical="center"/>
    </xf>
    <xf numFmtId="0" fontId="59" fillId="18" borderId="13" xfId="1" applyFont="1" applyFill="1" applyBorder="1" applyAlignment="1">
      <alignment horizontal="center" vertical="center"/>
    </xf>
    <xf numFmtId="0" fontId="22" fillId="0" borderId="13" xfId="1" applyFont="1" applyBorder="1" applyAlignment="1">
      <alignment horizontal="left" vertical="center"/>
    </xf>
    <xf numFmtId="179" fontId="22" fillId="0" borderId="13" xfId="1" applyNumberFormat="1" applyFont="1" applyBorder="1">
      <alignment vertical="center"/>
    </xf>
    <xf numFmtId="20" fontId="22" fillId="0" borderId="13" xfId="1" applyNumberFormat="1" applyFont="1" applyBorder="1">
      <alignment vertical="center"/>
    </xf>
    <xf numFmtId="0" fontId="22" fillId="0" borderId="13" xfId="1" applyFont="1" applyBorder="1">
      <alignment vertical="center"/>
    </xf>
    <xf numFmtId="0" fontId="56" fillId="19" borderId="13" xfId="1" applyFont="1" applyFill="1" applyBorder="1" applyAlignment="1">
      <alignment horizontal="center" vertical="center"/>
    </xf>
    <xf numFmtId="179" fontId="3" fillId="0" borderId="19" xfId="1" applyNumberFormat="1" applyFont="1" applyBorder="1" applyAlignment="1">
      <alignment horizontal="center" vertical="center"/>
    </xf>
    <xf numFmtId="179" fontId="3" fillId="0" borderId="26" xfId="1" applyNumberFormat="1" applyFont="1" applyBorder="1">
      <alignment vertical="center"/>
    </xf>
    <xf numFmtId="179" fontId="3" fillId="0" borderId="24" xfId="1" applyNumberFormat="1" applyFont="1" applyBorder="1">
      <alignment vertical="center"/>
    </xf>
    <xf numFmtId="179" fontId="3" fillId="0" borderId="13" xfId="1" applyNumberFormat="1" applyFont="1" applyBorder="1" applyAlignment="1">
      <alignment horizontal="center" vertical="center"/>
    </xf>
    <xf numFmtId="179" fontId="3" fillId="0" borderId="2" xfId="1" applyNumberFormat="1" applyFont="1" applyBorder="1">
      <alignment vertical="center"/>
    </xf>
    <xf numFmtId="179" fontId="3" fillId="0" borderId="1" xfId="1" applyNumberFormat="1" applyFont="1" applyBorder="1">
      <alignment vertical="center"/>
    </xf>
    <xf numFmtId="179" fontId="3" fillId="0" borderId="31" xfId="1" applyNumberFormat="1" applyFont="1" applyBorder="1">
      <alignment vertical="center"/>
    </xf>
    <xf numFmtId="179" fontId="3" fillId="0" borderId="32" xfId="1" applyNumberFormat="1" applyFont="1" applyBorder="1">
      <alignment vertical="center"/>
    </xf>
    <xf numFmtId="179" fontId="3" fillId="0" borderId="33" xfId="1" applyNumberFormat="1" applyFont="1" applyBorder="1" applyAlignment="1">
      <alignment horizontal="center" vertical="center"/>
    </xf>
    <xf numFmtId="179" fontId="3" fillId="0" borderId="33" xfId="1" applyNumberFormat="1" applyFont="1" applyBorder="1">
      <alignment vertical="center"/>
    </xf>
    <xf numFmtId="179" fontId="3" fillId="0" borderId="13" xfId="1" applyNumberFormat="1" applyFont="1" applyBorder="1">
      <alignment vertical="center"/>
    </xf>
    <xf numFmtId="0" fontId="3" fillId="20" borderId="13" xfId="1" applyFont="1" applyFill="1" applyBorder="1" applyAlignment="1">
      <alignment horizontal="center" vertical="center"/>
    </xf>
    <xf numFmtId="0" fontId="3" fillId="20" borderId="33" xfId="1" applyFont="1" applyFill="1" applyBorder="1" applyAlignment="1">
      <alignment horizontal="center" vertical="center"/>
    </xf>
    <xf numFmtId="179" fontId="3" fillId="20" borderId="13" xfId="1" applyNumberFormat="1" applyFont="1" applyFill="1" applyBorder="1">
      <alignment vertical="center"/>
    </xf>
    <xf numFmtId="14" fontId="60" fillId="0" borderId="35" xfId="0" applyNumberFormat="1" applyFont="1" applyBorder="1"/>
    <xf numFmtId="0" fontId="60" fillId="0" borderId="36" xfId="0" applyFont="1" applyBorder="1"/>
    <xf numFmtId="0" fontId="60" fillId="0" borderId="19" xfId="0" applyFont="1" applyBorder="1"/>
    <xf numFmtId="0" fontId="60" fillId="0" borderId="35" xfId="0" applyFont="1" applyBorder="1"/>
    <xf numFmtId="14" fontId="60" fillId="0" borderId="13" xfId="0" applyNumberFormat="1" applyFont="1" applyBorder="1"/>
    <xf numFmtId="0" fontId="60" fillId="0" borderId="13" xfId="0" applyFont="1" applyBorder="1"/>
    <xf numFmtId="14" fontId="61" fillId="0" borderId="35" xfId="0" applyNumberFormat="1" applyFont="1" applyBorder="1"/>
    <xf numFmtId="0" fontId="61" fillId="0" borderId="35" xfId="0" applyFont="1" applyBorder="1"/>
    <xf numFmtId="0" fontId="0" fillId="20" borderId="13" xfId="0" applyFill="1" applyBorder="1" applyAlignment="1">
      <alignment horizontal="center" vertical="center"/>
    </xf>
    <xf numFmtId="0" fontId="41" fillId="20" borderId="13" xfId="0" applyFont="1" applyFill="1" applyBorder="1" applyAlignment="1">
      <alignment horizontal="center" vertical="center"/>
    </xf>
    <xf numFmtId="179" fontId="62" fillId="0" borderId="13" xfId="1" applyNumberFormat="1" applyFont="1" applyBorder="1">
      <alignment vertical="center"/>
    </xf>
    <xf numFmtId="179" fontId="62" fillId="0" borderId="13" xfId="1" applyNumberFormat="1" applyFont="1" applyBorder="1" applyAlignment="1">
      <alignment horizontal="right" vertical="center"/>
    </xf>
    <xf numFmtId="20" fontId="62" fillId="0" borderId="13" xfId="1" applyNumberFormat="1" applyFont="1" applyBorder="1" applyAlignment="1">
      <alignment horizontal="right" vertical="center"/>
    </xf>
    <xf numFmtId="20" fontId="62" fillId="0" borderId="13" xfId="1" applyNumberFormat="1" applyFont="1" applyBorder="1">
      <alignment vertical="center"/>
    </xf>
    <xf numFmtId="179" fontId="62" fillId="0" borderId="33" xfId="1" applyNumberFormat="1" applyFont="1" applyBorder="1">
      <alignment vertical="center"/>
    </xf>
    <xf numFmtId="20" fontId="62" fillId="0" borderId="33" xfId="1" applyNumberFormat="1" applyFont="1" applyBorder="1">
      <alignment vertical="center"/>
    </xf>
    <xf numFmtId="179" fontId="62" fillId="0" borderId="33" xfId="1" applyNumberFormat="1" applyFont="1" applyBorder="1" applyAlignment="1">
      <alignment horizontal="right" vertical="center"/>
    </xf>
    <xf numFmtId="0" fontId="2" fillId="0" borderId="13" xfId="1" applyFont="1" applyBorder="1" applyAlignment="1">
      <alignment horizontal="right" vertical="center"/>
    </xf>
    <xf numFmtId="0" fontId="3" fillId="20" borderId="13" xfId="1" applyFont="1" applyFill="1" applyBorder="1">
      <alignment vertical="center"/>
    </xf>
    <xf numFmtId="0" fontId="17" fillId="20" borderId="13" xfId="1" applyFont="1" applyFill="1" applyBorder="1">
      <alignment vertical="center"/>
    </xf>
    <xf numFmtId="0" fontId="62" fillId="0" borderId="13" xfId="1" applyFont="1" applyBorder="1">
      <alignment vertical="center"/>
    </xf>
    <xf numFmtId="0" fontId="62" fillId="0" borderId="13" xfId="1" applyFont="1" applyBorder="1" applyAlignment="1">
      <alignment horizontal="right" vertical="center"/>
    </xf>
    <xf numFmtId="0" fontId="62" fillId="0" borderId="0" xfId="1" applyFont="1">
      <alignment vertical="center"/>
    </xf>
    <xf numFmtId="179" fontId="62" fillId="0" borderId="13" xfId="1" applyNumberFormat="1" applyFont="1" applyBorder="1" applyAlignment="1">
      <alignment horizontal="center" vertical="center"/>
    </xf>
    <xf numFmtId="0" fontId="2" fillId="0" borderId="40" xfId="1" applyFont="1" applyBorder="1">
      <alignment vertical="center"/>
    </xf>
    <xf numFmtId="178" fontId="2" fillId="0" borderId="43" xfId="1" applyNumberFormat="1" applyFont="1" applyBorder="1">
      <alignment vertical="center"/>
    </xf>
    <xf numFmtId="0" fontId="27" fillId="0" borderId="0" xfId="0" applyFont="1"/>
    <xf numFmtId="0" fontId="36" fillId="0" borderId="0" xfId="0" applyFont="1" applyAlignment="1">
      <alignment horizontal="center"/>
    </xf>
    <xf numFmtId="0" fontId="42" fillId="0" borderId="0" xfId="0" applyFont="1"/>
    <xf numFmtId="0" fontId="36" fillId="0" borderId="0" xfId="0" applyFont="1"/>
    <xf numFmtId="0" fontId="0" fillId="17" borderId="0" xfId="0" applyFill="1"/>
    <xf numFmtId="0" fontId="24" fillId="0" borderId="13" xfId="0" applyFont="1" applyBorder="1"/>
    <xf numFmtId="56" fontId="19" fillId="5" borderId="13" xfId="0" applyNumberFormat="1" applyFont="1" applyFill="1" applyBorder="1" applyAlignment="1">
      <alignment horizontal="left" vertical="center" wrapText="1"/>
    </xf>
    <xf numFmtId="0" fontId="19" fillId="5" borderId="13" xfId="0" applyFont="1" applyFill="1" applyBorder="1" applyAlignment="1">
      <alignment horizontal="left" vertical="center" wrapText="1"/>
    </xf>
    <xf numFmtId="0" fontId="1" fillId="0" borderId="13" xfId="1" applyBorder="1">
      <alignment vertical="center"/>
    </xf>
    <xf numFmtId="31" fontId="1" fillId="0" borderId="0" xfId="1" applyNumberFormat="1">
      <alignment vertical="center"/>
    </xf>
    <xf numFmtId="179" fontId="62" fillId="0" borderId="9" xfId="1" applyNumberFormat="1" applyFont="1" applyBorder="1" applyAlignment="1">
      <alignment horizontal="right" vertical="center"/>
    </xf>
    <xf numFmtId="179" fontId="62" fillId="0" borderId="11" xfId="1" applyNumberFormat="1" applyFont="1" applyBorder="1" applyAlignment="1">
      <alignment horizontal="right" vertical="center"/>
    </xf>
    <xf numFmtId="179" fontId="62" fillId="0" borderId="13" xfId="1" applyNumberFormat="1" applyFont="1" applyBorder="1" applyAlignment="1">
      <alignment horizontal="right" vertical="center"/>
    </xf>
    <xf numFmtId="0" fontId="3" fillId="20" borderId="9" xfId="1" applyFont="1" applyFill="1" applyBorder="1" applyAlignment="1">
      <alignment horizontal="center" vertical="center"/>
    </xf>
    <xf numFmtId="0" fontId="3" fillId="20" borderId="11" xfId="1" applyFont="1" applyFill="1" applyBorder="1" applyAlignment="1">
      <alignment horizontal="center" vertical="center"/>
    </xf>
    <xf numFmtId="0" fontId="64" fillId="7" borderId="13" xfId="1" applyFont="1" applyFill="1" applyBorder="1" applyAlignment="1">
      <alignment horizontal="center" vertical="center" wrapText="1"/>
    </xf>
    <xf numFmtId="0" fontId="64" fillId="7" borderId="13" xfId="1" applyFont="1" applyFill="1" applyBorder="1" applyAlignment="1">
      <alignment horizontal="center" vertical="center"/>
    </xf>
    <xf numFmtId="187" fontId="3" fillId="0" borderId="13" xfId="1" applyNumberFormat="1" applyFont="1" applyBorder="1" applyAlignment="1">
      <alignment horizontal="center" vertical="center"/>
    </xf>
    <xf numFmtId="176" fontId="20" fillId="0" borderId="12" xfId="1" applyNumberFormat="1" applyFont="1" applyBorder="1" applyAlignment="1">
      <alignment horizontal="right" vertical="center"/>
    </xf>
    <xf numFmtId="0" fontId="2" fillId="3" borderId="4" xfId="1" applyFont="1" applyFill="1" applyBorder="1" applyAlignment="1">
      <alignment horizontal="center" vertical="center"/>
    </xf>
    <xf numFmtId="177" fontId="8" fillId="2" borderId="4" xfId="1" applyNumberFormat="1" applyFont="1" applyFill="1" applyBorder="1" applyAlignment="1">
      <alignment horizontal="center"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3" fillId="7" borderId="9" xfId="1" applyFont="1" applyFill="1" applyBorder="1" applyAlignment="1">
      <alignment horizontal="center" vertical="center"/>
    </xf>
    <xf numFmtId="0" fontId="23" fillId="7" borderId="11"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4"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86" fontId="27" fillId="8" borderId="9" xfId="1" applyNumberFormat="1" applyFont="1" applyFill="1" applyBorder="1" applyAlignment="1">
      <alignment horizontal="center" vertical="center"/>
    </xf>
    <xf numFmtId="186" fontId="27" fillId="8" borderId="11" xfId="1" applyNumberFormat="1" applyFont="1" applyFill="1" applyBorder="1" applyAlignment="1">
      <alignment horizontal="center" vertical="center"/>
    </xf>
    <xf numFmtId="179" fontId="2" fillId="0" borderId="9" xfId="1" applyNumberFormat="1" applyFont="1" applyBorder="1" applyAlignment="1">
      <alignment horizontal="center" vertical="center"/>
    </xf>
    <xf numFmtId="179" fontId="2" fillId="0" borderId="11" xfId="1" applyNumberFormat="1" applyFont="1" applyBorder="1" applyAlignment="1">
      <alignment horizontal="center" vertical="center"/>
    </xf>
    <xf numFmtId="0" fontId="2" fillId="3" borderId="43" xfId="1" applyFont="1" applyFill="1" applyBorder="1" applyAlignment="1">
      <alignment horizontal="center" vertical="center"/>
    </xf>
    <xf numFmtId="0" fontId="21" fillId="7" borderId="9" xfId="1" applyFont="1" applyFill="1" applyBorder="1" applyAlignment="1">
      <alignment horizontal="center" vertical="center"/>
    </xf>
    <xf numFmtId="0" fontId="21" fillId="7" borderId="11" xfId="1" applyFont="1" applyFill="1" applyBorder="1" applyAlignment="1">
      <alignment horizontal="center" vertical="center"/>
    </xf>
    <xf numFmtId="179" fontId="21" fillId="0" borderId="9" xfId="1" applyNumberFormat="1" applyFont="1" applyBorder="1" applyAlignment="1">
      <alignment horizontal="center" vertical="center"/>
    </xf>
    <xf numFmtId="179" fontId="21" fillId="0" borderId="11" xfId="1" applyNumberFormat="1" applyFont="1" applyBorder="1" applyAlignment="1">
      <alignment horizontal="center" vertical="center"/>
    </xf>
    <xf numFmtId="20" fontId="2" fillId="2" borderId="4" xfId="1" applyNumberFormat="1" applyFont="1" applyFill="1" applyBorder="1" applyAlignment="1">
      <alignment horizontal="center" vertical="center"/>
    </xf>
    <xf numFmtId="20" fontId="2" fillId="0" borderId="14" xfId="1" applyNumberFormat="1" applyFont="1" applyBorder="1" applyAlignment="1">
      <alignment horizontal="center" vertical="center" shrinkToFit="1"/>
    </xf>
    <xf numFmtId="20" fontId="2" fillId="0" borderId="27" xfId="1" applyNumberFormat="1" applyFont="1" applyBorder="1" applyAlignment="1">
      <alignment horizontal="center" vertical="center" shrinkToFit="1"/>
    </xf>
    <xf numFmtId="20" fontId="2" fillId="0" borderId="9" xfId="1" applyNumberFormat="1" applyFont="1" applyBorder="1" applyAlignment="1" applyProtection="1">
      <alignment horizontal="center" vertical="center"/>
      <protection locked="0"/>
    </xf>
    <xf numFmtId="20" fontId="2" fillId="0" borderId="11" xfId="1" applyNumberFormat="1"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3" xfId="0" applyFont="1" applyBorder="1" applyAlignment="1">
      <alignment horizontal="center" vertical="center"/>
    </xf>
    <xf numFmtId="179" fontId="2" fillId="0" borderId="4" xfId="1" applyNumberFormat="1" applyFont="1" applyBorder="1" applyAlignment="1">
      <alignment horizontal="center" vertical="center"/>
    </xf>
    <xf numFmtId="180" fontId="2" fillId="2" borderId="4" xfId="1" applyNumberFormat="1" applyFont="1" applyFill="1" applyBorder="1" applyAlignment="1">
      <alignment horizontal="center" vertical="center"/>
    </xf>
    <xf numFmtId="0" fontId="29" fillId="0" borderId="14" xfId="1" applyFont="1" applyBorder="1" applyAlignment="1">
      <alignment horizontal="center" vertical="center"/>
    </xf>
    <xf numFmtId="0" fontId="29" fillId="0" borderId="27"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xf>
    <xf numFmtId="0" fontId="2" fillId="0" borderId="27" xfId="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3" borderId="40" xfId="1" applyFont="1" applyFill="1" applyBorder="1" applyAlignment="1">
      <alignment horizontal="center" vertical="center" shrinkToFit="1"/>
    </xf>
    <xf numFmtId="0" fontId="2" fillId="3" borderId="41" xfId="1" applyFont="1" applyFill="1" applyBorder="1" applyAlignment="1">
      <alignment horizontal="center" vertical="center" shrinkToFit="1"/>
    </xf>
    <xf numFmtId="0" fontId="2" fillId="3" borderId="42" xfId="1" applyFont="1" applyFill="1" applyBorder="1" applyAlignment="1">
      <alignment horizontal="center" vertical="center" shrinkToFit="1"/>
    </xf>
    <xf numFmtId="186" fontId="2" fillId="0" borderId="9" xfId="1" applyNumberFormat="1" applyFont="1" applyBorder="1" applyAlignment="1">
      <alignment horizontal="center" vertical="center"/>
    </xf>
    <xf numFmtId="186" fontId="2" fillId="0" borderId="11" xfId="1" applyNumberFormat="1" applyFont="1" applyBorder="1" applyAlignment="1">
      <alignment horizontal="center" vertical="center"/>
    </xf>
    <xf numFmtId="0" fontId="2" fillId="20" borderId="9" xfId="1" applyFont="1" applyFill="1" applyBorder="1" applyAlignment="1">
      <alignment horizontal="center" vertical="center"/>
    </xf>
    <xf numFmtId="0" fontId="2" fillId="20" borderId="11"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1" xfId="1" applyFont="1" applyFill="1" applyBorder="1" applyAlignment="1">
      <alignment horizontal="center" vertical="center"/>
    </xf>
    <xf numFmtId="182" fontId="14" fillId="0" borderId="4" xfId="1" applyNumberFormat="1" applyFont="1" applyBorder="1" applyAlignment="1">
      <alignment horizontal="center" vertical="center"/>
    </xf>
    <xf numFmtId="179" fontId="2" fillId="2" borderId="1" xfId="1" applyNumberFormat="1" applyFont="1" applyFill="1" applyBorder="1" applyAlignment="1">
      <alignment horizontal="center" vertical="center"/>
    </xf>
    <xf numFmtId="179" fontId="2" fillId="2" borderId="3" xfId="1" applyNumberFormat="1" applyFont="1" applyFill="1" applyBorder="1" applyAlignment="1">
      <alignment horizontal="center" vertical="center"/>
    </xf>
    <xf numFmtId="179" fontId="2" fillId="4" borderId="4" xfId="1" applyNumberFormat="1" applyFont="1" applyFill="1" applyBorder="1" applyAlignment="1">
      <alignment horizontal="center" vertical="center"/>
    </xf>
    <xf numFmtId="179" fontId="2" fillId="4" borderId="1" xfId="1" applyNumberFormat="1" applyFont="1" applyFill="1" applyBorder="1" applyAlignment="1">
      <alignment horizontal="center" vertical="center"/>
    </xf>
    <xf numFmtId="179" fontId="2" fillId="4" borderId="2" xfId="1" applyNumberFormat="1" applyFont="1" applyFill="1" applyBorder="1" applyAlignment="1">
      <alignment horizontal="center" vertical="center"/>
    </xf>
    <xf numFmtId="179" fontId="2" fillId="4" borderId="3" xfId="1" applyNumberFormat="1" applyFont="1" applyFill="1" applyBorder="1" applyAlignment="1">
      <alignment horizontal="center" vertical="center"/>
    </xf>
    <xf numFmtId="0" fontId="2" fillId="3" borderId="4" xfId="0" applyFont="1" applyFill="1" applyBorder="1" applyAlignment="1">
      <alignment horizontal="center" vertical="center"/>
    </xf>
    <xf numFmtId="20" fontId="2" fillId="3" borderId="4" xfId="1" applyNumberFormat="1" applyFont="1" applyFill="1" applyBorder="1" applyAlignment="1">
      <alignment horizontal="center" vertical="center"/>
    </xf>
    <xf numFmtId="20" fontId="2" fillId="3" borderId="4" xfId="1"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83" fontId="1" fillId="2" borderId="1" xfId="1" applyNumberFormat="1" applyFill="1" applyBorder="1" applyAlignment="1">
      <alignment horizontal="left" vertical="center"/>
    </xf>
    <xf numFmtId="183" fontId="1" fillId="2" borderId="2" xfId="1" applyNumberFormat="1" applyFill="1" applyBorder="1" applyAlignment="1">
      <alignment horizontal="left" vertical="center"/>
    </xf>
    <xf numFmtId="183" fontId="1" fillId="2" borderId="3" xfId="1" applyNumberFormat="1" applyFill="1" applyBorder="1" applyAlignment="1">
      <alignment horizontal="left" vertical="center"/>
    </xf>
    <xf numFmtId="20" fontId="2" fillId="10" borderId="1" xfId="1" applyNumberFormat="1" applyFont="1" applyFill="1" applyBorder="1" applyAlignment="1">
      <alignment horizontal="center" vertical="center"/>
    </xf>
    <xf numFmtId="20" fontId="2" fillId="10" borderId="3" xfId="1" applyNumberFormat="1" applyFont="1" applyFill="1" applyBorder="1" applyAlignment="1">
      <alignment horizontal="center" vertical="center"/>
    </xf>
    <xf numFmtId="179" fontId="2" fillId="10" borderId="4" xfId="1" applyNumberFormat="1" applyFont="1" applyFill="1" applyBorder="1" applyAlignment="1">
      <alignment horizontal="center" vertical="center"/>
    </xf>
    <xf numFmtId="179" fontId="2" fillId="21" borderId="44" xfId="1" applyNumberFormat="1" applyFont="1" applyFill="1" applyBorder="1" applyAlignment="1">
      <alignment horizontal="center" vertical="center"/>
    </xf>
    <xf numFmtId="179" fontId="2" fillId="10" borderId="1" xfId="1" applyNumberFormat="1" applyFont="1" applyFill="1" applyBorder="1" applyAlignment="1">
      <alignment horizontal="center" vertical="center"/>
    </xf>
    <xf numFmtId="179" fontId="2" fillId="10" borderId="3" xfId="1" applyNumberFormat="1" applyFont="1" applyFill="1" applyBorder="1" applyAlignment="1">
      <alignment horizontal="center" vertical="center"/>
    </xf>
    <xf numFmtId="182" fontId="14" fillId="0" borderId="1" xfId="1" applyNumberFormat="1" applyFont="1" applyBorder="1" applyAlignment="1">
      <alignment horizontal="center" vertical="center"/>
    </xf>
    <xf numFmtId="182" fontId="14" fillId="0" borderId="3" xfId="1" applyNumberFormat="1" applyFont="1" applyBorder="1" applyAlignment="1">
      <alignment horizontal="center" vertical="center"/>
    </xf>
    <xf numFmtId="179" fontId="2" fillId="22" borderId="13" xfId="1" applyNumberFormat="1" applyFont="1" applyFill="1" applyBorder="1" applyAlignment="1">
      <alignment horizontal="center" vertical="center"/>
    </xf>
    <xf numFmtId="0" fontId="2" fillId="22" borderId="13" xfId="1" applyFont="1" applyFill="1" applyBorder="1" applyAlignment="1">
      <alignment horizontal="center" vertical="center"/>
    </xf>
    <xf numFmtId="179" fontId="2" fillId="0" borderId="1" xfId="1" applyNumberFormat="1" applyFont="1" applyBorder="1" applyAlignment="1">
      <alignment horizontal="center" vertical="center"/>
    </xf>
    <xf numFmtId="179" fontId="2" fillId="0" borderId="2" xfId="1" applyNumberFormat="1" applyFont="1" applyBorder="1" applyAlignment="1">
      <alignment horizontal="center" vertical="center"/>
    </xf>
    <xf numFmtId="179" fontId="2" fillId="0" borderId="3" xfId="1" applyNumberFormat="1" applyFont="1" applyBorder="1" applyAlignment="1">
      <alignment horizontal="center" vertical="center"/>
    </xf>
    <xf numFmtId="179" fontId="2" fillId="8" borderId="4" xfId="1" applyNumberFormat="1" applyFont="1" applyFill="1" applyBorder="1" applyAlignment="1" applyProtection="1">
      <alignment horizontal="center" vertical="center"/>
      <protection hidden="1"/>
    </xf>
    <xf numFmtId="179" fontId="2" fillId="8" borderId="6" xfId="1" applyNumberFormat="1" applyFont="1" applyFill="1" applyBorder="1" applyAlignment="1">
      <alignment horizontal="center" vertical="center"/>
    </xf>
    <xf numFmtId="179" fontId="2" fillId="0" borderId="16" xfId="1" applyNumberFormat="1" applyFont="1" applyBorder="1" applyAlignment="1">
      <alignment horizontal="center" vertical="center"/>
    </xf>
    <xf numFmtId="0" fontId="2" fillId="0" borderId="8" xfId="1" applyFont="1" applyBorder="1">
      <alignment vertical="center"/>
    </xf>
    <xf numFmtId="0" fontId="25" fillId="0" borderId="13" xfId="1" applyFont="1" applyBorder="1">
      <alignment vertical="center"/>
    </xf>
    <xf numFmtId="0" fontId="25" fillId="0" borderId="13" xfId="0" applyFont="1" applyBorder="1" applyAlignment="1">
      <alignment vertical="center"/>
    </xf>
    <xf numFmtId="0" fontId="25" fillId="0" borderId="9" xfId="1" applyFont="1" applyBorder="1" applyAlignment="1">
      <alignment horizontal="right" vertical="center"/>
    </xf>
    <xf numFmtId="0" fontId="0" fillId="0" borderId="11" xfId="0" applyBorder="1" applyAlignment="1">
      <alignment horizontal="right" vertical="center"/>
    </xf>
    <xf numFmtId="179" fontId="3" fillId="0" borderId="17" xfId="1" applyNumberFormat="1" applyFont="1" applyBorder="1">
      <alignment vertical="center"/>
    </xf>
    <xf numFmtId="0" fontId="0" fillId="0" borderId="18" xfId="0" applyBorder="1" applyAlignment="1">
      <alignment vertical="center"/>
    </xf>
    <xf numFmtId="0" fontId="3" fillId="0" borderId="28" xfId="1" applyFont="1" applyBorder="1" applyAlignment="1">
      <alignment horizontal="left" vertical="center"/>
    </xf>
    <xf numFmtId="0" fontId="3" fillId="0" borderId="29" xfId="1" applyFont="1" applyBorder="1" applyAlignment="1">
      <alignment horizontal="left" vertical="center"/>
    </xf>
    <xf numFmtId="0" fontId="3" fillId="0" borderId="30" xfId="1" applyFont="1" applyBorder="1" applyAlignment="1">
      <alignment horizontal="left" vertical="center"/>
    </xf>
    <xf numFmtId="185" fontId="3" fillId="2" borderId="6" xfId="1" applyNumberFormat="1" applyFont="1" applyFill="1" applyBorder="1" applyAlignment="1">
      <alignment horizontal="left" vertical="top" wrapText="1"/>
    </xf>
    <xf numFmtId="185" fontId="20" fillId="0" borderId="13" xfId="1" applyNumberFormat="1" applyFont="1" applyBorder="1" applyAlignment="1">
      <alignment horizontal="center" vertical="center"/>
    </xf>
    <xf numFmtId="0" fontId="37" fillId="0" borderId="13" xfId="0" applyFont="1" applyBorder="1" applyAlignment="1">
      <alignment horizontal="center" vertical="center"/>
    </xf>
    <xf numFmtId="185" fontId="1" fillId="0" borderId="19" xfId="1" applyNumberFormat="1" applyBorder="1" applyAlignment="1">
      <alignment horizontal="center" vertical="center" wrapText="1"/>
    </xf>
    <xf numFmtId="0" fontId="34" fillId="0" borderId="19" xfId="0" applyFont="1" applyBorder="1" applyAlignment="1">
      <alignment horizontal="center" vertical="center" wrapText="1"/>
    </xf>
    <xf numFmtId="179" fontId="38" fillId="0" borderId="13" xfId="1" applyNumberFormat="1" applyFont="1" applyBorder="1" applyAlignment="1">
      <alignment horizontal="center" vertical="center" wrapText="1"/>
    </xf>
    <xf numFmtId="0" fontId="39" fillId="0" borderId="13" xfId="0" applyFont="1" applyBorder="1" applyAlignment="1">
      <alignment horizontal="center"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5" fillId="0" borderId="13" xfId="0" applyFont="1" applyBorder="1"/>
    <xf numFmtId="0" fontId="25" fillId="0" borderId="9" xfId="1" applyFont="1" applyBorder="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19" xfId="0" applyFont="1" applyBorder="1" applyAlignment="1">
      <alignment vertical="center"/>
    </xf>
    <xf numFmtId="0" fontId="25" fillId="0" borderId="19" xfId="1" applyFont="1" applyBorder="1">
      <alignment vertical="center"/>
    </xf>
    <xf numFmtId="38" fontId="25" fillId="0" borderId="9" xfId="2" applyFont="1" applyBorder="1" applyAlignment="1">
      <alignment vertical="center"/>
    </xf>
    <xf numFmtId="38" fontId="25" fillId="0" borderId="10" xfId="2" applyFont="1" applyBorder="1" applyAlignment="1">
      <alignment vertical="center"/>
    </xf>
    <xf numFmtId="38" fontId="25" fillId="0" borderId="11" xfId="2" applyFont="1" applyBorder="1" applyAlignment="1">
      <alignment vertical="center"/>
    </xf>
    <xf numFmtId="185" fontId="3" fillId="0" borderId="0" xfId="1" applyNumberFormat="1" applyFont="1" applyAlignment="1">
      <alignment horizontal="left" vertical="top" wrapText="1"/>
    </xf>
    <xf numFmtId="0" fontId="0" fillId="0" borderId="0" xfId="0" applyAlignment="1">
      <alignment horizontal="left" vertical="top" wrapText="1"/>
    </xf>
    <xf numFmtId="0" fontId="2" fillId="3" borderId="6" xfId="1" applyFont="1" applyFill="1" applyBorder="1" applyAlignment="1">
      <alignment horizontal="center" vertical="center"/>
    </xf>
    <xf numFmtId="0" fontId="25" fillId="0" borderId="10" xfId="0" applyFont="1" applyBorder="1" applyAlignment="1">
      <alignment horizontal="left" vertical="center"/>
    </xf>
    <xf numFmtId="0" fontId="0" fillId="0" borderId="11" xfId="0" applyBorder="1" applyAlignment="1">
      <alignment horizontal="left" vertical="center"/>
    </xf>
    <xf numFmtId="185" fontId="1" fillId="0" borderId="13" xfId="1" applyNumberFormat="1" applyBorder="1" applyAlignment="1">
      <alignment horizontal="center" vertical="center" wrapText="1"/>
    </xf>
    <xf numFmtId="0" fontId="34" fillId="0" borderId="13" xfId="0" applyFont="1" applyBorder="1" applyAlignment="1">
      <alignment horizontal="center" vertical="center" wrapText="1"/>
    </xf>
    <xf numFmtId="177" fontId="1" fillId="0" borderId="13" xfId="1" applyNumberFormat="1" applyBorder="1" applyAlignment="1">
      <alignment horizontal="center" vertical="center" wrapText="1"/>
    </xf>
    <xf numFmtId="177" fontId="34" fillId="0" borderId="13" xfId="0" applyNumberFormat="1" applyFont="1" applyBorder="1" applyAlignment="1">
      <alignment horizontal="center" vertical="center" wrapText="1"/>
    </xf>
    <xf numFmtId="0" fontId="35" fillId="0" borderId="7" xfId="1" applyFont="1" applyBorder="1" applyAlignment="1">
      <alignment horizontal="center" vertical="center" wrapText="1"/>
    </xf>
    <xf numFmtId="0" fontId="36" fillId="0" borderId="7" xfId="0" applyFont="1" applyBorder="1" applyAlignment="1">
      <alignment horizontal="center" wrapText="1"/>
    </xf>
    <xf numFmtId="0" fontId="0" fillId="0" borderId="7" xfId="0" applyBorder="1" applyAlignment="1">
      <alignment horizontal="center" wrapText="1"/>
    </xf>
    <xf numFmtId="0" fontId="0" fillId="0" borderId="7" xfId="0" applyBorder="1"/>
    <xf numFmtId="0" fontId="3" fillId="20" borderId="19" xfId="1" applyFont="1" applyFill="1" applyBorder="1" applyAlignment="1">
      <alignment horizontal="center" vertical="center"/>
    </xf>
    <xf numFmtId="0" fontId="3" fillId="20" borderId="39" xfId="1" applyFont="1" applyFill="1" applyBorder="1" applyAlignment="1">
      <alignment horizontal="center" vertical="center"/>
    </xf>
    <xf numFmtId="0" fontId="3" fillId="20" borderId="37" xfId="1" applyFont="1" applyFill="1" applyBorder="1" applyAlignment="1">
      <alignment horizontal="center" vertical="center"/>
    </xf>
    <xf numFmtId="0" fontId="3" fillId="20" borderId="38" xfId="1" applyFont="1" applyFill="1" applyBorder="1" applyAlignment="1">
      <alignment horizontal="center" vertical="center"/>
    </xf>
    <xf numFmtId="0" fontId="25" fillId="0" borderId="20" xfId="1" applyFont="1" applyBorder="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0" xfId="1" applyFont="1">
      <alignment vertical="center"/>
    </xf>
    <xf numFmtId="0" fontId="25" fillId="0" borderId="0" xfId="0" applyFont="1" applyAlignment="1">
      <alignment vertical="center"/>
    </xf>
    <xf numFmtId="0" fontId="2" fillId="9" borderId="4" xfId="1" applyFont="1" applyFill="1" applyBorder="1" applyAlignment="1">
      <alignment horizontal="center" vertical="center"/>
    </xf>
    <xf numFmtId="0" fontId="2" fillId="9" borderId="1" xfId="1" applyFont="1" applyFill="1" applyBorder="1" applyAlignment="1">
      <alignment horizontal="center" vertical="center"/>
    </xf>
    <xf numFmtId="0" fontId="2" fillId="23" borderId="1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5" xfId="1" applyFont="1" applyFill="1" applyBorder="1" applyAlignment="1">
      <alignment horizontal="center" vertical="center"/>
    </xf>
    <xf numFmtId="0" fontId="29" fillId="3" borderId="4" xfId="1" applyFont="1" applyFill="1" applyBorder="1" applyAlignment="1">
      <alignment horizontal="center" vertical="center" wrapText="1"/>
    </xf>
    <xf numFmtId="0" fontId="2" fillId="3" borderId="4" xfId="1" applyFont="1" applyFill="1" applyBorder="1" applyAlignment="1">
      <alignment horizontal="left" vertical="center" wrapText="1"/>
    </xf>
    <xf numFmtId="0" fontId="3" fillId="20" borderId="10" xfId="1" applyFont="1" applyFill="1" applyBorder="1" applyAlignment="1">
      <alignment horizontal="center" vertical="center"/>
    </xf>
    <xf numFmtId="0" fontId="2" fillId="0" borderId="0" xfId="1" applyFont="1">
      <alignment vertical="center"/>
    </xf>
    <xf numFmtId="0" fontId="14" fillId="20" borderId="34" xfId="1" applyFont="1" applyFill="1" applyBorder="1" applyAlignment="1">
      <alignment horizontal="center" vertical="center"/>
    </xf>
    <xf numFmtId="0" fontId="14" fillId="20" borderId="22" xfId="1" applyFont="1" applyFill="1" applyBorder="1" applyAlignment="1">
      <alignment horizontal="center" vertical="center"/>
    </xf>
    <xf numFmtId="0" fontId="17" fillId="20" borderId="9" xfId="1" applyFont="1" applyFill="1" applyBorder="1" applyAlignment="1">
      <alignment horizontal="center" vertical="center"/>
    </xf>
    <xf numFmtId="0" fontId="26" fillId="20" borderId="11" xfId="1" applyFont="1" applyFill="1" applyBorder="1" applyAlignment="1">
      <alignment horizontal="center" vertical="center"/>
    </xf>
    <xf numFmtId="0" fontId="14" fillId="19" borderId="9" xfId="1" applyFont="1" applyFill="1" applyBorder="1" applyAlignment="1">
      <alignment horizontal="center" vertical="center"/>
    </xf>
    <xf numFmtId="0" fontId="56" fillId="19" borderId="10" xfId="1" applyFont="1" applyFill="1" applyBorder="1" applyAlignment="1">
      <alignment horizontal="center" vertical="center"/>
    </xf>
    <xf numFmtId="0" fontId="56" fillId="19" borderId="11" xfId="1" applyFont="1" applyFill="1" applyBorder="1" applyAlignment="1">
      <alignment horizontal="center" vertical="center"/>
    </xf>
    <xf numFmtId="0" fontId="3" fillId="20" borderId="13" xfId="1" applyFont="1" applyFill="1" applyBorder="1" applyAlignment="1">
      <alignment horizontal="center" vertical="center"/>
    </xf>
    <xf numFmtId="179" fontId="2" fillId="12" borderId="13" xfId="1" applyNumberFormat="1" applyFont="1" applyFill="1" applyBorder="1" applyAlignment="1">
      <alignment horizontal="center" vertical="center"/>
    </xf>
    <xf numFmtId="0" fontId="2" fillId="12" borderId="13" xfId="1" applyFont="1" applyFill="1" applyBorder="1" applyAlignment="1">
      <alignment horizontal="center" vertical="center"/>
    </xf>
    <xf numFmtId="179" fontId="2" fillId="11" borderId="4" xfId="1" applyNumberFormat="1" applyFont="1" applyFill="1" applyBorder="1" applyAlignment="1">
      <alignment horizontal="center" vertical="center"/>
    </xf>
    <xf numFmtId="179" fontId="2" fillId="2" borderId="4" xfId="1" applyNumberFormat="1" applyFont="1" applyFill="1" applyBorder="1" applyAlignment="1">
      <alignment horizontal="center" vertical="center"/>
    </xf>
    <xf numFmtId="0" fontId="3" fillId="20" borderId="33" xfId="1" applyFont="1" applyFill="1" applyBorder="1" applyAlignment="1">
      <alignment horizontal="center" vertical="center"/>
    </xf>
    <xf numFmtId="0" fontId="2" fillId="9" borderId="13" xfId="1" applyFont="1" applyFill="1" applyBorder="1" applyAlignment="1">
      <alignment horizontal="center" vertical="center" wrapText="1"/>
    </xf>
    <xf numFmtId="0" fontId="21" fillId="6" borderId="9" xfId="1" applyFont="1" applyFill="1" applyBorder="1" applyAlignment="1">
      <alignment horizontal="center" vertical="center"/>
    </xf>
    <xf numFmtId="0" fontId="21" fillId="6" borderId="11" xfId="1" applyFont="1" applyFill="1" applyBorder="1" applyAlignment="1">
      <alignment horizontal="center" vertical="center"/>
    </xf>
    <xf numFmtId="0" fontId="36" fillId="0" borderId="0" xfId="0" applyFont="1" applyAlignment="1">
      <alignment horizontal="center"/>
    </xf>
    <xf numFmtId="0" fontId="44" fillId="0" borderId="0" xfId="0" applyFont="1" applyAlignment="1">
      <alignment horizontal="center"/>
    </xf>
    <xf numFmtId="0" fontId="0" fillId="15" borderId="0" xfId="0" applyFill="1" applyAlignment="1">
      <alignment horizontal="center"/>
    </xf>
    <xf numFmtId="0" fontId="0" fillId="16" borderId="0" xfId="0" applyFill="1" applyAlignment="1">
      <alignment horizontal="center"/>
    </xf>
    <xf numFmtId="0" fontId="0" fillId="13" borderId="0" xfId="0" applyFill="1" applyAlignment="1">
      <alignment horizontal="center"/>
    </xf>
    <xf numFmtId="0" fontId="65" fillId="0" borderId="0" xfId="0" applyFont="1" applyAlignment="1">
      <alignment horizontal="center"/>
    </xf>
  </cellXfs>
  <cellStyles count="3">
    <cellStyle name="Excel Built-in Normal" xfId="1" xr:uid="{00000000-0005-0000-0000-000000000000}"/>
    <cellStyle name="桁区切り" xfId="2" builtinId="6"/>
    <cellStyle name="標準" xfId="0" builtinId="0"/>
  </cellStyles>
  <dxfs count="32">
    <dxf>
      <font>
        <b val="0"/>
        <condense val="0"/>
        <extend val="0"/>
        <color indexed="60"/>
      </font>
    </dxf>
    <dxf>
      <font>
        <b val="0"/>
        <i val="0"/>
        <condense val="0"/>
        <extend val="0"/>
        <color indexed="9"/>
      </font>
      <fill>
        <patternFill patternType="solid">
          <fgColor indexed="10"/>
          <bgColor indexed="60"/>
        </patternFill>
      </fill>
    </dxf>
    <dxf>
      <font>
        <b/>
        <i val="0"/>
        <condense val="0"/>
        <extend val="0"/>
        <color indexed="60"/>
      </font>
    </dxf>
    <dxf>
      <font>
        <b val="0"/>
        <condense val="0"/>
        <extend val="0"/>
        <color indexed="60"/>
      </font>
    </dxf>
    <dxf>
      <font>
        <b val="0"/>
        <condense val="0"/>
        <extend val="0"/>
        <color indexed="12"/>
      </font>
    </dxf>
    <dxf>
      <font>
        <b val="0"/>
        <condense val="0"/>
        <extend val="0"/>
        <color indexed="60"/>
      </font>
    </dxf>
    <dxf>
      <font>
        <b val="0"/>
        <condense val="0"/>
        <extend val="0"/>
        <color indexed="12"/>
      </font>
    </dxf>
    <dxf>
      <font>
        <b val="0"/>
        <condense val="0"/>
        <extend val="0"/>
        <color indexed="60"/>
      </font>
    </dxf>
    <dxf>
      <font>
        <b val="0"/>
        <condense val="0"/>
        <extend val="0"/>
        <color indexed="12"/>
      </font>
    </dxf>
    <dxf>
      <fill>
        <patternFill>
          <bgColor rgb="FFFF0000"/>
        </patternFill>
      </fill>
    </dxf>
    <dxf>
      <font>
        <b val="0"/>
        <condense val="0"/>
        <extend val="0"/>
        <color indexed="10"/>
      </font>
      <fill>
        <patternFill patternType="none">
          <fgColor indexed="64"/>
          <bgColor indexed="65"/>
        </patternFill>
      </fill>
    </dxf>
    <dxf>
      <font>
        <b val="0"/>
        <condense val="0"/>
        <extend val="0"/>
        <color indexed="60"/>
      </font>
    </dxf>
    <dxf>
      <font>
        <b val="0"/>
        <condense val="0"/>
        <extend val="0"/>
        <color indexed="12"/>
      </font>
    </dxf>
    <dxf>
      <font>
        <b val="0"/>
        <condense val="0"/>
        <extend val="0"/>
        <color indexed="60"/>
      </font>
    </dxf>
    <dxf>
      <font>
        <b val="0"/>
        <condense val="0"/>
        <extend val="0"/>
        <color indexed="12"/>
      </font>
    </dxf>
    <dxf>
      <fill>
        <patternFill>
          <bgColor rgb="FFFF0000"/>
        </patternFill>
      </fill>
    </dxf>
    <dxf>
      <font>
        <b val="0"/>
        <condense val="0"/>
        <extend val="0"/>
        <color indexed="60"/>
      </font>
    </dxf>
    <dxf>
      <font>
        <b val="0"/>
        <i val="0"/>
        <condense val="0"/>
        <extend val="0"/>
        <color indexed="9"/>
      </font>
      <fill>
        <patternFill patternType="solid">
          <fgColor indexed="10"/>
          <bgColor indexed="60"/>
        </patternFill>
      </fill>
    </dxf>
    <dxf>
      <font>
        <b/>
        <i val="0"/>
        <condense val="0"/>
        <extend val="0"/>
        <color indexed="60"/>
      </font>
    </dxf>
    <dxf>
      <font>
        <b val="0"/>
        <condense val="0"/>
        <extend val="0"/>
        <color indexed="60"/>
      </font>
    </dxf>
    <dxf>
      <font>
        <b val="0"/>
        <condense val="0"/>
        <extend val="0"/>
        <color indexed="12"/>
      </font>
    </dxf>
    <dxf>
      <font>
        <b val="0"/>
        <condense val="0"/>
        <extend val="0"/>
        <color indexed="60"/>
      </font>
    </dxf>
    <dxf>
      <font>
        <b val="0"/>
        <condense val="0"/>
        <extend val="0"/>
        <color indexed="12"/>
      </font>
    </dxf>
    <dxf>
      <font>
        <b val="0"/>
        <condense val="0"/>
        <extend val="0"/>
        <color indexed="60"/>
      </font>
    </dxf>
    <dxf>
      <font>
        <b val="0"/>
        <condense val="0"/>
        <extend val="0"/>
        <color indexed="12"/>
      </font>
    </dxf>
    <dxf>
      <font>
        <b val="0"/>
        <condense val="0"/>
        <extend val="0"/>
        <color indexed="10"/>
      </font>
      <fill>
        <patternFill patternType="none">
          <fgColor indexed="64"/>
          <bgColor indexed="65"/>
        </patternFill>
      </fill>
    </dxf>
    <dxf>
      <fill>
        <patternFill>
          <bgColor rgb="FFFF0000"/>
        </patternFill>
      </fill>
    </dxf>
    <dxf>
      <font>
        <b val="0"/>
        <condense val="0"/>
        <extend val="0"/>
        <color indexed="60"/>
      </font>
    </dxf>
    <dxf>
      <font>
        <b val="0"/>
        <condense val="0"/>
        <extend val="0"/>
        <color indexed="12"/>
      </font>
    </dxf>
    <dxf>
      <font>
        <b val="0"/>
        <condense val="0"/>
        <extend val="0"/>
        <color indexed="60"/>
      </font>
    </dxf>
    <dxf>
      <font>
        <b val="0"/>
        <condense val="0"/>
        <extend val="0"/>
        <color indexed="12"/>
      </font>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D0806"/>
      <rgbColor rgb="00993366"/>
      <rgbColor rgb="00333399"/>
      <rgbColor rgb="00333333"/>
    </indexedColors>
    <mruColors>
      <color rgb="FFE6CDFF"/>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32</xdr:col>
      <xdr:colOff>95250</xdr:colOff>
      <xdr:row>0</xdr:row>
      <xdr:rowOff>66675</xdr:rowOff>
    </xdr:from>
    <xdr:to>
      <xdr:col>42</xdr:col>
      <xdr:colOff>247642</xdr:colOff>
      <xdr:row>0</xdr:row>
      <xdr:rowOff>295275</xdr:rowOff>
    </xdr:to>
    <xdr:sp macro="" textlink="" fLocksText="0">
      <xdr:nvSpPr>
        <xdr:cNvPr id="2" name="Text Box 1">
          <a:extLst>
            <a:ext uri="{FF2B5EF4-FFF2-40B4-BE49-F238E27FC236}">
              <a16:creationId xmlns:a16="http://schemas.microsoft.com/office/drawing/2014/main" id="{A966414F-8307-466E-AFFA-53AF3DA3A196}"/>
            </a:ext>
          </a:extLst>
        </xdr:cNvPr>
        <xdr:cNvSpPr>
          <a:spLocks noChangeArrowheads="1"/>
        </xdr:cNvSpPr>
      </xdr:nvSpPr>
      <xdr:spPr bwMode="auto">
        <a:xfrm>
          <a:off x="7021830" y="66675"/>
          <a:ext cx="3695692" cy="228600"/>
        </a:xfrm>
        <a:prstGeom prst="rect">
          <a:avLst/>
        </a:prstGeom>
        <a:solidFill>
          <a:srgbClr val="FFF2CC"/>
        </a:solidFill>
        <a:ln w="2844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360" rIns="27360" bIns="18360" anchor="ctr"/>
        <a:lstStyle/>
        <a:p>
          <a:pPr algn="l" rtl="0">
            <a:defRPr sz="1000"/>
          </a:pPr>
          <a:r>
            <a:rPr lang="ja-JP" altLang="en-US" sz="900" b="1" i="0" u="none" strike="noStrike" baseline="0">
              <a:solidFill>
                <a:srgbClr val="FF0000"/>
              </a:solidFill>
              <a:latin typeface="ＭＳ Ｐゴシック"/>
              <a:ea typeface="ＭＳ Ｐゴシック"/>
            </a:rPr>
            <a:t>注意）この色のセル部分（黄色）のみ記入をしてください。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95250</xdr:colOff>
      <xdr:row>0</xdr:row>
      <xdr:rowOff>66675</xdr:rowOff>
    </xdr:from>
    <xdr:to>
      <xdr:col>42</xdr:col>
      <xdr:colOff>247642</xdr:colOff>
      <xdr:row>0</xdr:row>
      <xdr:rowOff>295275</xdr:rowOff>
    </xdr:to>
    <xdr:sp macro="" textlink="" fLocksText="0">
      <xdr:nvSpPr>
        <xdr:cNvPr id="2" name="Text Box 1">
          <a:extLst>
            <a:ext uri="{FF2B5EF4-FFF2-40B4-BE49-F238E27FC236}">
              <a16:creationId xmlns:a16="http://schemas.microsoft.com/office/drawing/2014/main" id="{52ED4965-65F0-4CBC-A242-4677BADE7B45}"/>
            </a:ext>
          </a:extLst>
        </xdr:cNvPr>
        <xdr:cNvSpPr>
          <a:spLocks noChangeArrowheads="1"/>
        </xdr:cNvSpPr>
      </xdr:nvSpPr>
      <xdr:spPr bwMode="auto">
        <a:xfrm>
          <a:off x="10168890" y="66675"/>
          <a:ext cx="3695692" cy="228600"/>
        </a:xfrm>
        <a:prstGeom prst="rect">
          <a:avLst/>
        </a:prstGeom>
        <a:solidFill>
          <a:srgbClr val="FFF2CC"/>
        </a:solidFill>
        <a:ln w="2844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360" rIns="27360" bIns="18360" anchor="ctr"/>
        <a:lstStyle/>
        <a:p>
          <a:pPr algn="l" rtl="0">
            <a:defRPr sz="1000"/>
          </a:pPr>
          <a:r>
            <a:rPr lang="ja-JP" altLang="en-US" sz="900" b="1" i="0" u="none" strike="noStrike" baseline="0">
              <a:solidFill>
                <a:srgbClr val="FF0000"/>
              </a:solidFill>
              <a:latin typeface="ＭＳ Ｐゴシック"/>
              <a:ea typeface="ＭＳ Ｐゴシック"/>
            </a:rPr>
            <a:t>注意）この色のセル部分（黄色）のみ記入をしてください。</a:t>
          </a:r>
        </a:p>
      </xdr:txBody>
    </xdr:sp>
    <xdr:clientData/>
  </xdr:twoCellAnchor>
  <xdr:twoCellAnchor>
    <xdr:from>
      <xdr:col>10</xdr:col>
      <xdr:colOff>365760</xdr:colOff>
      <xdr:row>0</xdr:row>
      <xdr:rowOff>0</xdr:rowOff>
    </xdr:from>
    <xdr:to>
      <xdr:col>22</xdr:col>
      <xdr:colOff>175709</xdr:colOff>
      <xdr:row>1</xdr:row>
      <xdr:rowOff>180829</xdr:rowOff>
    </xdr:to>
    <xdr:sp macro="" textlink="">
      <xdr:nvSpPr>
        <xdr:cNvPr id="3" name="吹き出し: 四角形 2">
          <a:extLst>
            <a:ext uri="{FF2B5EF4-FFF2-40B4-BE49-F238E27FC236}">
              <a16:creationId xmlns:a16="http://schemas.microsoft.com/office/drawing/2014/main" id="{F1740654-FDA4-4970-A2E4-92A09457BF6A}"/>
            </a:ext>
          </a:extLst>
        </xdr:cNvPr>
        <xdr:cNvSpPr/>
      </xdr:nvSpPr>
      <xdr:spPr bwMode="auto">
        <a:xfrm>
          <a:off x="3771900" y="0"/>
          <a:ext cx="4168589" cy="615169"/>
        </a:xfrm>
        <a:prstGeom prst="wedgeRectCallout">
          <a:avLst>
            <a:gd name="adj1" fmla="val -59044"/>
            <a:gd name="adj2" fmla="val 49820"/>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u="sng">
              <a:solidFill>
                <a:srgbClr val="FF0000"/>
              </a:solidFill>
            </a:rPr>
            <a:t>出勤日数</a:t>
          </a:r>
          <a:r>
            <a:rPr kumimoji="1" lang="en-US" altLang="ja-JP" sz="1100" b="1" u="sng">
              <a:solidFill>
                <a:srgbClr val="FF0000"/>
              </a:solidFill>
            </a:rPr>
            <a:t>+</a:t>
          </a:r>
          <a:r>
            <a:rPr kumimoji="1" lang="ja-JP" altLang="en-US" sz="1100" b="1" u="sng">
              <a:solidFill>
                <a:srgbClr val="FF0000"/>
              </a:solidFill>
            </a:rPr>
            <a:t>欠勤日数</a:t>
          </a:r>
          <a:r>
            <a:rPr kumimoji="1" lang="en-US" altLang="ja-JP" sz="1100" b="1" u="sng">
              <a:solidFill>
                <a:srgbClr val="FF0000"/>
              </a:solidFill>
            </a:rPr>
            <a:t>+</a:t>
          </a:r>
          <a:r>
            <a:rPr kumimoji="1" lang="ja-JP" altLang="en-US" sz="1100" b="1" u="sng">
              <a:solidFill>
                <a:srgbClr val="FF0000"/>
              </a:solidFill>
            </a:rPr>
            <a:t>有給休暇日数の合計を記入してください</a:t>
          </a:r>
          <a:r>
            <a:rPr kumimoji="1" lang="ja-JP" altLang="en-US" sz="1100"/>
            <a:t>。</a:t>
          </a:r>
          <a:endParaRPr kumimoji="1" lang="en-US" altLang="ja-JP" sz="1100"/>
        </a:p>
      </xdr:txBody>
    </xdr:sp>
    <xdr:clientData/>
  </xdr:twoCellAnchor>
  <xdr:twoCellAnchor>
    <xdr:from>
      <xdr:col>8</xdr:col>
      <xdr:colOff>243840</xdr:colOff>
      <xdr:row>8</xdr:row>
      <xdr:rowOff>30480</xdr:rowOff>
    </xdr:from>
    <xdr:to>
      <xdr:col>16</xdr:col>
      <xdr:colOff>38548</xdr:colOff>
      <xdr:row>11</xdr:row>
      <xdr:rowOff>35860</xdr:rowOff>
    </xdr:to>
    <xdr:sp macro="" textlink="">
      <xdr:nvSpPr>
        <xdr:cNvPr id="4" name="吹き出し: 四角形 3">
          <a:extLst>
            <a:ext uri="{FF2B5EF4-FFF2-40B4-BE49-F238E27FC236}">
              <a16:creationId xmlns:a16="http://schemas.microsoft.com/office/drawing/2014/main" id="{39DC1B5C-832C-478B-8BD3-6953A2815AC0}"/>
            </a:ext>
          </a:extLst>
        </xdr:cNvPr>
        <xdr:cNvSpPr/>
      </xdr:nvSpPr>
      <xdr:spPr bwMode="auto">
        <a:xfrm>
          <a:off x="2781300" y="1958340"/>
          <a:ext cx="3101788" cy="645460"/>
        </a:xfrm>
        <a:prstGeom prst="wedgeRectCallout">
          <a:avLst>
            <a:gd name="adj1" fmla="val -44271"/>
            <a:gd name="adj2" fmla="val -85199"/>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u="sng">
              <a:solidFill>
                <a:srgbClr val="FF0000"/>
              </a:solidFill>
            </a:rPr>
            <a:t>カレンダー上の平日が記載されているので</a:t>
          </a:r>
          <a:endParaRPr kumimoji="1" lang="en-US" altLang="ja-JP" sz="1100" b="1" u="sng">
            <a:solidFill>
              <a:srgbClr val="FF0000"/>
            </a:solidFill>
          </a:endParaRPr>
        </a:p>
        <a:p>
          <a:pPr algn="ctr"/>
          <a:r>
            <a:rPr kumimoji="1" lang="ja-JP" altLang="en-US" sz="1100" b="1" u="sng">
              <a:solidFill>
                <a:srgbClr val="FF0000"/>
              </a:solidFill>
            </a:rPr>
            <a:t>参考にしてください。</a:t>
          </a:r>
        </a:p>
      </xdr:txBody>
    </xdr:sp>
    <xdr:clientData/>
  </xdr:twoCellAnchor>
  <xdr:twoCellAnchor>
    <xdr:from>
      <xdr:col>7</xdr:col>
      <xdr:colOff>236220</xdr:colOff>
      <xdr:row>15</xdr:row>
      <xdr:rowOff>152400</xdr:rowOff>
    </xdr:from>
    <xdr:to>
      <xdr:col>14</xdr:col>
      <xdr:colOff>236668</xdr:colOff>
      <xdr:row>17</xdr:row>
      <xdr:rowOff>200810</xdr:rowOff>
    </xdr:to>
    <xdr:sp macro="" textlink="">
      <xdr:nvSpPr>
        <xdr:cNvPr id="5" name="吹き出し: 四角形 4">
          <a:extLst>
            <a:ext uri="{FF2B5EF4-FFF2-40B4-BE49-F238E27FC236}">
              <a16:creationId xmlns:a16="http://schemas.microsoft.com/office/drawing/2014/main" id="{7678614D-217C-44E5-9852-02591251A97D}"/>
            </a:ext>
          </a:extLst>
        </xdr:cNvPr>
        <xdr:cNvSpPr/>
      </xdr:nvSpPr>
      <xdr:spPr bwMode="auto">
        <a:xfrm>
          <a:off x="2339340" y="3611880"/>
          <a:ext cx="3101788" cy="475130"/>
        </a:xfrm>
        <a:prstGeom prst="wedgeRectCallout">
          <a:avLst>
            <a:gd name="adj1" fmla="val -44271"/>
            <a:gd name="adj2" fmla="val -85199"/>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u="sng">
              <a:solidFill>
                <a:srgbClr val="FF0000"/>
              </a:solidFill>
            </a:rPr>
            <a:t>休憩の開始時間と終了時間を記入して下さい。</a:t>
          </a:r>
        </a:p>
      </xdr:txBody>
    </xdr:sp>
    <xdr:clientData/>
  </xdr:twoCellAnchor>
  <xdr:twoCellAnchor>
    <xdr:from>
      <xdr:col>8</xdr:col>
      <xdr:colOff>320040</xdr:colOff>
      <xdr:row>22</xdr:row>
      <xdr:rowOff>121920</xdr:rowOff>
    </xdr:from>
    <xdr:to>
      <xdr:col>22</xdr:col>
      <xdr:colOff>229497</xdr:colOff>
      <xdr:row>24</xdr:row>
      <xdr:rowOff>152399</xdr:rowOff>
    </xdr:to>
    <xdr:sp macro="" textlink="">
      <xdr:nvSpPr>
        <xdr:cNvPr id="6" name="吹き出し: 四角形 5">
          <a:extLst>
            <a:ext uri="{FF2B5EF4-FFF2-40B4-BE49-F238E27FC236}">
              <a16:creationId xmlns:a16="http://schemas.microsoft.com/office/drawing/2014/main" id="{A0E603B3-A9F5-4349-A80F-A3029B54C832}"/>
            </a:ext>
          </a:extLst>
        </xdr:cNvPr>
        <xdr:cNvSpPr/>
      </xdr:nvSpPr>
      <xdr:spPr bwMode="auto">
        <a:xfrm>
          <a:off x="2857500" y="5067300"/>
          <a:ext cx="5136777" cy="457199"/>
        </a:xfrm>
        <a:prstGeom prst="wedgeRectCallout">
          <a:avLst>
            <a:gd name="adj1" fmla="val -39419"/>
            <a:gd name="adj2" fmla="val -11657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u="sng">
              <a:solidFill>
                <a:srgbClr val="FF0000"/>
              </a:solidFill>
            </a:rPr>
            <a:t>複数回休憩を取得している場合は、取得時間が早い順に記入をお願いします。</a:t>
          </a:r>
        </a:p>
      </xdr:txBody>
    </xdr:sp>
    <xdr:clientData/>
  </xdr:twoCellAnchor>
  <xdr:twoCellAnchor>
    <xdr:from>
      <xdr:col>36</xdr:col>
      <xdr:colOff>198120</xdr:colOff>
      <xdr:row>21</xdr:row>
      <xdr:rowOff>38100</xdr:rowOff>
    </xdr:from>
    <xdr:to>
      <xdr:col>51</xdr:col>
      <xdr:colOff>41686</xdr:colOff>
      <xdr:row>23</xdr:row>
      <xdr:rowOff>86510</xdr:rowOff>
    </xdr:to>
    <xdr:sp macro="" textlink="">
      <xdr:nvSpPr>
        <xdr:cNvPr id="7" name="吹き出し: 四角形 6">
          <a:extLst>
            <a:ext uri="{FF2B5EF4-FFF2-40B4-BE49-F238E27FC236}">
              <a16:creationId xmlns:a16="http://schemas.microsoft.com/office/drawing/2014/main" id="{31A68E85-6C0E-4B39-80EE-7905E3CD5F6E}"/>
            </a:ext>
          </a:extLst>
        </xdr:cNvPr>
        <xdr:cNvSpPr/>
      </xdr:nvSpPr>
      <xdr:spPr bwMode="auto">
        <a:xfrm>
          <a:off x="11788140" y="4770120"/>
          <a:ext cx="4087906" cy="475130"/>
        </a:xfrm>
        <a:prstGeom prst="wedgeRectCallout">
          <a:avLst>
            <a:gd name="adj1" fmla="val 19453"/>
            <a:gd name="adj2" fmla="val -96519"/>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u="sng">
              <a:solidFill>
                <a:srgbClr val="FF0000"/>
              </a:solidFill>
            </a:rPr>
            <a:t>有休を取得した場合は</a:t>
          </a:r>
          <a:r>
            <a:rPr kumimoji="1" lang="en-US" altLang="ja-JP" sz="1100" b="1" u="sng">
              <a:solidFill>
                <a:srgbClr val="FF0000"/>
              </a:solidFill>
            </a:rPr>
            <a:t>AS</a:t>
          </a:r>
          <a:r>
            <a:rPr kumimoji="1" lang="ja-JP" altLang="en-US" sz="1100" b="1" u="sng">
              <a:solidFill>
                <a:srgbClr val="FF0000"/>
              </a:solidFill>
            </a:rPr>
            <a:t>と</a:t>
          </a:r>
          <a:r>
            <a:rPr kumimoji="1" lang="en-US" altLang="ja-JP" sz="1100" b="1" u="sng">
              <a:solidFill>
                <a:srgbClr val="FF0000"/>
              </a:solidFill>
            </a:rPr>
            <a:t>AU</a:t>
          </a:r>
          <a:r>
            <a:rPr kumimoji="1" lang="ja-JP" altLang="en-US" sz="1100" b="1" u="sng">
              <a:solidFill>
                <a:srgbClr val="FF0000"/>
              </a:solidFill>
            </a:rPr>
            <a:t>に取得時間を記入して下さい。</a:t>
          </a:r>
        </a:p>
      </xdr:txBody>
    </xdr:sp>
    <xdr:clientData/>
  </xdr:twoCellAnchor>
  <xdr:twoCellAnchor>
    <xdr:from>
      <xdr:col>2</xdr:col>
      <xdr:colOff>129540</xdr:colOff>
      <xdr:row>39</xdr:row>
      <xdr:rowOff>0</xdr:rowOff>
    </xdr:from>
    <xdr:to>
      <xdr:col>9</xdr:col>
      <xdr:colOff>349174</xdr:colOff>
      <xdr:row>43</xdr:row>
      <xdr:rowOff>60959</xdr:rowOff>
    </xdr:to>
    <xdr:sp macro="" textlink="">
      <xdr:nvSpPr>
        <xdr:cNvPr id="9" name="吹き出し: 四角形 8">
          <a:extLst>
            <a:ext uri="{FF2B5EF4-FFF2-40B4-BE49-F238E27FC236}">
              <a16:creationId xmlns:a16="http://schemas.microsoft.com/office/drawing/2014/main" id="{0D0CADAE-6D49-4514-BE08-2A1BDE8EB15E}"/>
            </a:ext>
          </a:extLst>
        </xdr:cNvPr>
        <xdr:cNvSpPr/>
      </xdr:nvSpPr>
      <xdr:spPr bwMode="auto">
        <a:xfrm>
          <a:off x="739140" y="8572500"/>
          <a:ext cx="2581834" cy="914399"/>
        </a:xfrm>
        <a:prstGeom prst="wedgeRectCallout">
          <a:avLst>
            <a:gd name="adj1" fmla="val -21792"/>
            <a:gd name="adj2" fmla="val -74416"/>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u="sng">
              <a:solidFill>
                <a:srgbClr val="FF0000"/>
              </a:solidFill>
            </a:rPr>
            <a:t>以下のような深夜勤務の場合の記入例。</a:t>
          </a:r>
          <a:endParaRPr kumimoji="1" lang="en-US" altLang="ja-JP" sz="1100" b="1" u="sng">
            <a:solidFill>
              <a:srgbClr val="FF0000"/>
            </a:solidFill>
          </a:endParaRPr>
        </a:p>
        <a:p>
          <a:pPr algn="l"/>
          <a:r>
            <a:rPr kumimoji="1" lang="ja-JP" altLang="en-US" sz="1100" b="1" u="sng">
              <a:solidFill>
                <a:srgbClr val="FF0000"/>
              </a:solidFill>
            </a:rPr>
            <a:t>・勤務時間が当日の</a:t>
          </a:r>
          <a:r>
            <a:rPr kumimoji="1" lang="en-US" altLang="ja-JP" sz="1100" b="1" u="sng">
              <a:solidFill>
                <a:srgbClr val="FF0000"/>
              </a:solidFill>
            </a:rPr>
            <a:t>22</a:t>
          </a:r>
          <a:r>
            <a:rPr kumimoji="1" lang="ja-JP" altLang="en-US" sz="1100" b="1" u="sng">
              <a:solidFill>
                <a:srgbClr val="FF0000"/>
              </a:solidFill>
            </a:rPr>
            <a:t>時から翌日の</a:t>
          </a:r>
          <a:r>
            <a:rPr kumimoji="1" lang="en-US" altLang="ja-JP" sz="1100" b="1" u="sng">
              <a:solidFill>
                <a:srgbClr val="FF0000"/>
              </a:solidFill>
            </a:rPr>
            <a:t>9</a:t>
          </a:r>
          <a:r>
            <a:rPr kumimoji="1" lang="ja-JP" altLang="en-US" sz="1100" b="1" u="sng">
              <a:solidFill>
                <a:srgbClr val="FF0000"/>
              </a:solidFill>
            </a:rPr>
            <a:t>時</a:t>
          </a:r>
          <a:endParaRPr kumimoji="1" lang="en-US" altLang="ja-JP" sz="1100" b="1" u="sng">
            <a:solidFill>
              <a:srgbClr val="FF0000"/>
            </a:solidFill>
          </a:endParaRPr>
        </a:p>
        <a:p>
          <a:pPr algn="l"/>
          <a:r>
            <a:rPr kumimoji="1" lang="ja-JP" altLang="en-US" sz="1100" b="1" u="sng">
              <a:solidFill>
                <a:srgbClr val="FF0000"/>
              </a:solidFill>
            </a:rPr>
            <a:t>・休憩取得時間が翌日の</a:t>
          </a:r>
          <a:r>
            <a:rPr kumimoji="1" lang="en-US" altLang="ja-JP" sz="1100" b="1" u="sng">
              <a:solidFill>
                <a:srgbClr val="FF0000"/>
              </a:solidFill>
            </a:rPr>
            <a:t>2</a:t>
          </a:r>
          <a:r>
            <a:rPr kumimoji="1" lang="ja-JP" altLang="en-US" sz="1100" b="1" u="sng">
              <a:solidFill>
                <a:srgbClr val="FF0000"/>
              </a:solidFill>
            </a:rPr>
            <a:t>時</a:t>
          </a:r>
          <a:r>
            <a:rPr kumimoji="1" lang="en-US" altLang="ja-JP" sz="1100" b="1" u="sng">
              <a:solidFill>
                <a:srgbClr val="FF0000"/>
              </a:solidFill>
            </a:rPr>
            <a:t>-3</a:t>
          </a:r>
          <a:r>
            <a:rPr kumimoji="1" lang="ja-JP" altLang="en-US" sz="1100" b="1" u="sng">
              <a:solidFill>
                <a:srgbClr val="FF0000"/>
              </a:solidFill>
            </a:rPr>
            <a:t>時</a:t>
          </a:r>
          <a:endParaRPr kumimoji="1" lang="en-US" altLang="ja-JP" sz="1100" b="1" u="sng">
            <a:solidFill>
              <a:srgbClr val="FF0000"/>
            </a:solidFill>
          </a:endParaRPr>
        </a:p>
      </xdr:txBody>
    </xdr:sp>
    <xdr:clientData/>
  </xdr:twoCellAnchor>
  <xdr:twoCellAnchor>
    <xdr:from>
      <xdr:col>22</xdr:col>
      <xdr:colOff>281940</xdr:colOff>
      <xdr:row>48</xdr:row>
      <xdr:rowOff>15240</xdr:rowOff>
    </xdr:from>
    <xdr:to>
      <xdr:col>39</xdr:col>
      <xdr:colOff>382793</xdr:colOff>
      <xdr:row>49</xdr:row>
      <xdr:rowOff>205292</xdr:rowOff>
    </xdr:to>
    <xdr:sp macro="" textlink="">
      <xdr:nvSpPr>
        <xdr:cNvPr id="10" name="吹き出し: 四角形 9">
          <a:extLst>
            <a:ext uri="{FF2B5EF4-FFF2-40B4-BE49-F238E27FC236}">
              <a16:creationId xmlns:a16="http://schemas.microsoft.com/office/drawing/2014/main" id="{17BBCE08-BED0-4C2E-B837-D0D0F64891FD}"/>
            </a:ext>
          </a:extLst>
        </xdr:cNvPr>
        <xdr:cNvSpPr/>
      </xdr:nvSpPr>
      <xdr:spPr bwMode="auto">
        <a:xfrm>
          <a:off x="8046720" y="10507980"/>
          <a:ext cx="4787153" cy="403412"/>
        </a:xfrm>
        <a:prstGeom prst="wedgeRectCallout">
          <a:avLst>
            <a:gd name="adj1" fmla="val -12880"/>
            <a:gd name="adj2" fmla="val -10382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u="sng">
              <a:solidFill>
                <a:srgbClr val="FF0000"/>
              </a:solidFill>
            </a:rPr>
            <a:t>AE46</a:t>
          </a:r>
          <a:r>
            <a:rPr kumimoji="1" lang="ja-JP" altLang="en-US" sz="1100" b="1" u="sng">
              <a:solidFill>
                <a:srgbClr val="FF0000"/>
              </a:solidFill>
            </a:rPr>
            <a:t>のセルは、有給休暇時間数も含まれた、合計時間数になっています。</a:t>
          </a:r>
        </a:p>
      </xdr:txBody>
    </xdr:sp>
    <xdr:clientData/>
  </xdr:twoCellAnchor>
  <xdr:twoCellAnchor>
    <xdr:from>
      <xdr:col>31</xdr:col>
      <xdr:colOff>281940</xdr:colOff>
      <xdr:row>15</xdr:row>
      <xdr:rowOff>175260</xdr:rowOff>
    </xdr:from>
    <xdr:to>
      <xdr:col>37</xdr:col>
      <xdr:colOff>68580</xdr:colOff>
      <xdr:row>17</xdr:row>
      <xdr:rowOff>152400</xdr:rowOff>
    </xdr:to>
    <xdr:sp macro="" textlink="">
      <xdr:nvSpPr>
        <xdr:cNvPr id="11" name="吹き出し: 四角形 10">
          <a:extLst>
            <a:ext uri="{FF2B5EF4-FFF2-40B4-BE49-F238E27FC236}">
              <a16:creationId xmlns:a16="http://schemas.microsoft.com/office/drawing/2014/main" id="{0A6127A9-6468-6B66-C8CB-F9EC74A15603}"/>
            </a:ext>
          </a:extLst>
        </xdr:cNvPr>
        <xdr:cNvSpPr/>
      </xdr:nvSpPr>
      <xdr:spPr bwMode="auto">
        <a:xfrm>
          <a:off x="10035540" y="3634740"/>
          <a:ext cx="2011680" cy="403860"/>
        </a:xfrm>
        <a:prstGeom prst="wedgeRectCallout">
          <a:avLst>
            <a:gd name="adj1" fmla="val -23771"/>
            <a:gd name="adj2" fmla="val -90330"/>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u="sng">
              <a:solidFill>
                <a:srgbClr val="FF0000"/>
              </a:solidFill>
            </a:rPr>
            <a:t>夜勤明けの記入をして下さい。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30480</xdr:rowOff>
    </xdr:from>
    <xdr:to>
      <xdr:col>4</xdr:col>
      <xdr:colOff>480334</xdr:colOff>
      <xdr:row>21</xdr:row>
      <xdr:rowOff>106899</xdr:rowOff>
    </xdr:to>
    <xdr:pic>
      <xdr:nvPicPr>
        <xdr:cNvPr id="2" name="図 1">
          <a:extLst>
            <a:ext uri="{FF2B5EF4-FFF2-40B4-BE49-F238E27FC236}">
              <a16:creationId xmlns:a16="http://schemas.microsoft.com/office/drawing/2014/main" id="{8F2103A6-2B77-E4E4-854C-08AE6485C65E}"/>
            </a:ext>
          </a:extLst>
        </xdr:cNvPr>
        <xdr:cNvPicPr>
          <a:picLocks noChangeAspect="1"/>
        </xdr:cNvPicPr>
      </xdr:nvPicPr>
      <xdr:blipFill>
        <a:blip xmlns:r="http://schemas.openxmlformats.org/officeDocument/2006/relationships" r:embed="rId1"/>
        <a:stretch>
          <a:fillRect/>
        </a:stretch>
      </xdr:blipFill>
      <xdr:spPr>
        <a:xfrm>
          <a:off x="0" y="1348740"/>
          <a:ext cx="3162574" cy="2530059"/>
        </a:xfrm>
        <a:prstGeom prst="rect">
          <a:avLst/>
        </a:prstGeom>
      </xdr:spPr>
    </xdr:pic>
    <xdr:clientData/>
  </xdr:twoCellAnchor>
  <xdr:twoCellAnchor>
    <xdr:from>
      <xdr:col>2</xdr:col>
      <xdr:colOff>403860</xdr:colOff>
      <xdr:row>7</xdr:row>
      <xdr:rowOff>38100</xdr:rowOff>
    </xdr:from>
    <xdr:to>
      <xdr:col>3</xdr:col>
      <xdr:colOff>297180</xdr:colOff>
      <xdr:row>18</xdr:row>
      <xdr:rowOff>82475</xdr:rowOff>
    </xdr:to>
    <xdr:sp macro="" textlink="">
      <xdr:nvSpPr>
        <xdr:cNvPr id="3" name="正方形/長方形 2">
          <a:extLst>
            <a:ext uri="{FF2B5EF4-FFF2-40B4-BE49-F238E27FC236}">
              <a16:creationId xmlns:a16="http://schemas.microsoft.com/office/drawing/2014/main" id="{4DA377A0-A971-4BF1-A01D-9F5E0FEA1921}"/>
            </a:ext>
          </a:extLst>
        </xdr:cNvPr>
        <xdr:cNvSpPr/>
      </xdr:nvSpPr>
      <xdr:spPr bwMode="auto">
        <a:xfrm>
          <a:off x="1744980" y="1531620"/>
          <a:ext cx="563880" cy="1972235"/>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5</xdr:col>
      <xdr:colOff>617221</xdr:colOff>
      <xdr:row>7</xdr:row>
      <xdr:rowOff>15240</xdr:rowOff>
    </xdr:from>
    <xdr:to>
      <xdr:col>13</xdr:col>
      <xdr:colOff>624841</xdr:colOff>
      <xdr:row>22</xdr:row>
      <xdr:rowOff>7620</xdr:rowOff>
    </xdr:to>
    <xdr:pic>
      <xdr:nvPicPr>
        <xdr:cNvPr id="4" name="図 3">
          <a:extLst>
            <a:ext uri="{FF2B5EF4-FFF2-40B4-BE49-F238E27FC236}">
              <a16:creationId xmlns:a16="http://schemas.microsoft.com/office/drawing/2014/main" id="{FE134B7E-13BB-CC24-FA6F-B6A002EB5D37}"/>
            </a:ext>
          </a:extLst>
        </xdr:cNvPr>
        <xdr:cNvPicPr>
          <a:picLocks noChangeAspect="1"/>
        </xdr:cNvPicPr>
      </xdr:nvPicPr>
      <xdr:blipFill>
        <a:blip xmlns:r="http://schemas.openxmlformats.org/officeDocument/2006/relationships" r:embed="rId2"/>
        <a:stretch>
          <a:fillRect/>
        </a:stretch>
      </xdr:blipFill>
      <xdr:spPr>
        <a:xfrm>
          <a:off x="3970021" y="1333500"/>
          <a:ext cx="5372100" cy="2621280"/>
        </a:xfrm>
        <a:prstGeom prst="rect">
          <a:avLst/>
        </a:prstGeom>
      </xdr:spPr>
    </xdr:pic>
    <xdr:clientData/>
  </xdr:twoCellAnchor>
  <xdr:twoCellAnchor>
    <xdr:from>
      <xdr:col>8</xdr:col>
      <xdr:colOff>548640</xdr:colOff>
      <xdr:row>7</xdr:row>
      <xdr:rowOff>7620</xdr:rowOff>
    </xdr:from>
    <xdr:to>
      <xdr:col>12</xdr:col>
      <xdr:colOff>388620</xdr:colOff>
      <xdr:row>21</xdr:row>
      <xdr:rowOff>160020</xdr:rowOff>
    </xdr:to>
    <xdr:sp macro="" textlink="">
      <xdr:nvSpPr>
        <xdr:cNvPr id="5" name="正方形/長方形 4">
          <a:extLst>
            <a:ext uri="{FF2B5EF4-FFF2-40B4-BE49-F238E27FC236}">
              <a16:creationId xmlns:a16="http://schemas.microsoft.com/office/drawing/2014/main" id="{B080E41A-813F-4CC2-B960-94144EA9CA55}"/>
            </a:ext>
          </a:extLst>
        </xdr:cNvPr>
        <xdr:cNvSpPr/>
      </xdr:nvSpPr>
      <xdr:spPr bwMode="auto">
        <a:xfrm>
          <a:off x="5913120" y="1325880"/>
          <a:ext cx="2522220" cy="2606040"/>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0</xdr:colOff>
      <xdr:row>35</xdr:row>
      <xdr:rowOff>22860</xdr:rowOff>
    </xdr:from>
    <xdr:to>
      <xdr:col>13</xdr:col>
      <xdr:colOff>426720</xdr:colOff>
      <xdr:row>38</xdr:row>
      <xdr:rowOff>114363</xdr:rowOff>
    </xdr:to>
    <xdr:pic>
      <xdr:nvPicPr>
        <xdr:cNvPr id="6" name="図 5">
          <a:extLst>
            <a:ext uri="{FF2B5EF4-FFF2-40B4-BE49-F238E27FC236}">
              <a16:creationId xmlns:a16="http://schemas.microsoft.com/office/drawing/2014/main" id="{23E4769F-A500-B955-0F80-79E4B4BBFA7B}"/>
            </a:ext>
          </a:extLst>
        </xdr:cNvPr>
        <xdr:cNvPicPr>
          <a:picLocks noChangeAspect="1"/>
        </xdr:cNvPicPr>
      </xdr:nvPicPr>
      <xdr:blipFill>
        <a:blip xmlns:r="http://schemas.openxmlformats.org/officeDocument/2006/relationships" r:embed="rId3"/>
        <a:stretch>
          <a:fillRect/>
        </a:stretch>
      </xdr:blipFill>
      <xdr:spPr>
        <a:xfrm>
          <a:off x="0" y="6271260"/>
          <a:ext cx="9144000" cy="617283"/>
        </a:xfrm>
        <a:prstGeom prst="rect">
          <a:avLst/>
        </a:prstGeom>
      </xdr:spPr>
    </xdr:pic>
    <xdr:clientData/>
  </xdr:twoCellAnchor>
  <xdr:twoCellAnchor editAs="oneCell">
    <xdr:from>
      <xdr:col>0</xdr:col>
      <xdr:colOff>0</xdr:colOff>
      <xdr:row>28</xdr:row>
      <xdr:rowOff>0</xdr:rowOff>
    </xdr:from>
    <xdr:to>
      <xdr:col>8</xdr:col>
      <xdr:colOff>541532</xdr:colOff>
      <xdr:row>31</xdr:row>
      <xdr:rowOff>45770</xdr:rowOff>
    </xdr:to>
    <xdr:pic>
      <xdr:nvPicPr>
        <xdr:cNvPr id="7" name="図 6">
          <a:extLst>
            <a:ext uri="{FF2B5EF4-FFF2-40B4-BE49-F238E27FC236}">
              <a16:creationId xmlns:a16="http://schemas.microsoft.com/office/drawing/2014/main" id="{C6FB5BE1-D0AA-469E-7979-3F8DF18CF27A}"/>
            </a:ext>
          </a:extLst>
        </xdr:cNvPr>
        <xdr:cNvPicPr>
          <a:picLocks noChangeAspect="1"/>
        </xdr:cNvPicPr>
      </xdr:nvPicPr>
      <xdr:blipFill>
        <a:blip xmlns:r="http://schemas.openxmlformats.org/officeDocument/2006/relationships" r:embed="rId4"/>
        <a:stretch>
          <a:fillRect/>
        </a:stretch>
      </xdr:blipFill>
      <xdr:spPr>
        <a:xfrm>
          <a:off x="0" y="5021580"/>
          <a:ext cx="5906012" cy="571550"/>
        </a:xfrm>
        <a:prstGeom prst="rect">
          <a:avLst/>
        </a:prstGeom>
      </xdr:spPr>
    </xdr:pic>
    <xdr:clientData/>
  </xdr:twoCellAnchor>
  <xdr:twoCellAnchor>
    <xdr:from>
      <xdr:col>3</xdr:col>
      <xdr:colOff>312420</xdr:colOff>
      <xdr:row>28</xdr:row>
      <xdr:rowOff>15241</xdr:rowOff>
    </xdr:from>
    <xdr:to>
      <xdr:col>5</xdr:col>
      <xdr:colOff>617220</xdr:colOff>
      <xdr:row>31</xdr:row>
      <xdr:rowOff>114300</xdr:rowOff>
    </xdr:to>
    <xdr:sp macro="" textlink="">
      <xdr:nvSpPr>
        <xdr:cNvPr id="8" name="正方形/長方形 7">
          <a:extLst>
            <a:ext uri="{FF2B5EF4-FFF2-40B4-BE49-F238E27FC236}">
              <a16:creationId xmlns:a16="http://schemas.microsoft.com/office/drawing/2014/main" id="{F95E6FA7-7D8F-43C6-8E9B-896505B5C773}"/>
            </a:ext>
          </a:extLst>
        </xdr:cNvPr>
        <xdr:cNvSpPr/>
      </xdr:nvSpPr>
      <xdr:spPr bwMode="auto">
        <a:xfrm>
          <a:off x="2324100" y="5387341"/>
          <a:ext cx="1645920" cy="62483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358140</xdr:colOff>
      <xdr:row>35</xdr:row>
      <xdr:rowOff>30481</xdr:rowOff>
    </xdr:from>
    <xdr:to>
      <xdr:col>10</xdr:col>
      <xdr:colOff>335280</xdr:colOff>
      <xdr:row>38</xdr:row>
      <xdr:rowOff>137160</xdr:rowOff>
    </xdr:to>
    <xdr:sp macro="" textlink="">
      <xdr:nvSpPr>
        <xdr:cNvPr id="9" name="正方形/長方形 8">
          <a:extLst>
            <a:ext uri="{FF2B5EF4-FFF2-40B4-BE49-F238E27FC236}">
              <a16:creationId xmlns:a16="http://schemas.microsoft.com/office/drawing/2014/main" id="{676594CA-BB7C-4655-B07A-B7141B91AA58}"/>
            </a:ext>
          </a:extLst>
        </xdr:cNvPr>
        <xdr:cNvSpPr/>
      </xdr:nvSpPr>
      <xdr:spPr bwMode="auto">
        <a:xfrm>
          <a:off x="4381500" y="6629401"/>
          <a:ext cx="2659380" cy="63245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36</xdr:row>
      <xdr:rowOff>114300</xdr:rowOff>
    </xdr:from>
    <xdr:to>
      <xdr:col>8</xdr:col>
      <xdr:colOff>571500</xdr:colOff>
      <xdr:row>39</xdr:row>
      <xdr:rowOff>45720</xdr:rowOff>
    </xdr:to>
    <xdr:sp macro="" textlink="">
      <xdr:nvSpPr>
        <xdr:cNvPr id="10" name="楕円 9">
          <a:extLst>
            <a:ext uri="{FF2B5EF4-FFF2-40B4-BE49-F238E27FC236}">
              <a16:creationId xmlns:a16="http://schemas.microsoft.com/office/drawing/2014/main" id="{452DBBD2-432F-A316-3266-3F1317A7CDE3}"/>
            </a:ext>
          </a:extLst>
        </xdr:cNvPr>
        <xdr:cNvSpPr/>
      </xdr:nvSpPr>
      <xdr:spPr bwMode="auto">
        <a:xfrm>
          <a:off x="5402580" y="7109460"/>
          <a:ext cx="533400" cy="457200"/>
        </a:xfrm>
        <a:prstGeom prst="ellipse">
          <a:avLst/>
        </a:prstGeom>
        <a:noFill/>
        <a:ln w="57150"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396240</xdr:colOff>
      <xdr:row>44</xdr:row>
      <xdr:rowOff>60960</xdr:rowOff>
    </xdr:from>
    <xdr:to>
      <xdr:col>11</xdr:col>
      <xdr:colOff>259080</xdr:colOff>
      <xdr:row>46</xdr:row>
      <xdr:rowOff>167640</xdr:rowOff>
    </xdr:to>
    <xdr:sp macro="" textlink="">
      <xdr:nvSpPr>
        <xdr:cNvPr id="11" name="楕円 10">
          <a:extLst>
            <a:ext uri="{FF2B5EF4-FFF2-40B4-BE49-F238E27FC236}">
              <a16:creationId xmlns:a16="http://schemas.microsoft.com/office/drawing/2014/main" id="{DEB8E86B-3D34-4500-91A2-8A11282D519B}"/>
            </a:ext>
          </a:extLst>
        </xdr:cNvPr>
        <xdr:cNvSpPr/>
      </xdr:nvSpPr>
      <xdr:spPr bwMode="auto">
        <a:xfrm>
          <a:off x="7101840" y="8458200"/>
          <a:ext cx="533400" cy="457200"/>
        </a:xfrm>
        <a:prstGeom prst="ellipse">
          <a:avLst/>
        </a:prstGeom>
        <a:noFill/>
        <a:ln w="57150"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152400</xdr:colOff>
      <xdr:row>34</xdr:row>
      <xdr:rowOff>167688</xdr:rowOff>
    </xdr:from>
    <xdr:to>
      <xdr:col>6</xdr:col>
      <xdr:colOff>304800</xdr:colOff>
      <xdr:row>38</xdr:row>
      <xdr:rowOff>144730</xdr:rowOff>
    </xdr:to>
    <xdr:sp macro="" textlink="">
      <xdr:nvSpPr>
        <xdr:cNvPr id="12" name="正方形/長方形 11">
          <a:extLst>
            <a:ext uri="{FF2B5EF4-FFF2-40B4-BE49-F238E27FC236}">
              <a16:creationId xmlns:a16="http://schemas.microsoft.com/office/drawing/2014/main" id="{D4D0E2D2-2AB2-4538-AD2F-D167F7DB714D}"/>
            </a:ext>
          </a:extLst>
        </xdr:cNvPr>
        <xdr:cNvSpPr/>
      </xdr:nvSpPr>
      <xdr:spPr bwMode="auto">
        <a:xfrm>
          <a:off x="822960" y="6812328"/>
          <a:ext cx="3505200" cy="678082"/>
        </a:xfrm>
        <a:prstGeom prst="rect">
          <a:avLst/>
        </a:prstGeom>
        <a:noFill/>
        <a:ln w="5715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647700</xdr:colOff>
      <xdr:row>55</xdr:row>
      <xdr:rowOff>137160</xdr:rowOff>
    </xdr:from>
    <xdr:to>
      <xdr:col>4</xdr:col>
      <xdr:colOff>99245</xdr:colOff>
      <xdr:row>59</xdr:row>
      <xdr:rowOff>15290</xdr:rowOff>
    </xdr:to>
    <xdr:pic>
      <xdr:nvPicPr>
        <xdr:cNvPr id="13" name="図 12">
          <a:extLst>
            <a:ext uri="{FF2B5EF4-FFF2-40B4-BE49-F238E27FC236}">
              <a16:creationId xmlns:a16="http://schemas.microsoft.com/office/drawing/2014/main" id="{6E68B30E-55D8-9D54-B5FE-940862605A1F}"/>
            </a:ext>
          </a:extLst>
        </xdr:cNvPr>
        <xdr:cNvPicPr>
          <a:picLocks noChangeAspect="1"/>
        </xdr:cNvPicPr>
      </xdr:nvPicPr>
      <xdr:blipFill>
        <a:blip xmlns:r="http://schemas.openxmlformats.org/officeDocument/2006/relationships" r:embed="rId5"/>
        <a:stretch>
          <a:fillRect/>
        </a:stretch>
      </xdr:blipFill>
      <xdr:spPr>
        <a:xfrm>
          <a:off x="647700" y="9936480"/>
          <a:ext cx="2133785" cy="579170"/>
        </a:xfrm>
        <a:prstGeom prst="rect">
          <a:avLst/>
        </a:prstGeom>
      </xdr:spPr>
    </xdr:pic>
    <xdr:clientData/>
  </xdr:twoCellAnchor>
  <xdr:twoCellAnchor editAs="oneCell">
    <xdr:from>
      <xdr:col>0</xdr:col>
      <xdr:colOff>0</xdr:colOff>
      <xdr:row>65</xdr:row>
      <xdr:rowOff>0</xdr:rowOff>
    </xdr:from>
    <xdr:to>
      <xdr:col>11</xdr:col>
      <xdr:colOff>168294</xdr:colOff>
      <xdr:row>86</xdr:row>
      <xdr:rowOff>68905</xdr:rowOff>
    </xdr:to>
    <xdr:pic>
      <xdr:nvPicPr>
        <xdr:cNvPr id="14" name="図 13">
          <a:extLst>
            <a:ext uri="{FF2B5EF4-FFF2-40B4-BE49-F238E27FC236}">
              <a16:creationId xmlns:a16="http://schemas.microsoft.com/office/drawing/2014/main" id="{F9BFA40E-71EA-BF1D-B31C-BF36864AA79E}"/>
            </a:ext>
          </a:extLst>
        </xdr:cNvPr>
        <xdr:cNvPicPr>
          <a:picLocks noChangeAspect="1"/>
        </xdr:cNvPicPr>
      </xdr:nvPicPr>
      <xdr:blipFill>
        <a:blip xmlns:r="http://schemas.openxmlformats.org/officeDocument/2006/relationships" r:embed="rId6"/>
        <a:stretch>
          <a:fillRect/>
        </a:stretch>
      </xdr:blipFill>
      <xdr:spPr>
        <a:xfrm>
          <a:off x="0" y="11376660"/>
          <a:ext cx="7544454" cy="3749365"/>
        </a:xfrm>
        <a:prstGeom prst="rect">
          <a:avLst/>
        </a:prstGeom>
      </xdr:spPr>
    </xdr:pic>
    <xdr:clientData/>
  </xdr:twoCellAnchor>
  <xdr:twoCellAnchor editAs="oneCell">
    <xdr:from>
      <xdr:col>0</xdr:col>
      <xdr:colOff>0</xdr:colOff>
      <xdr:row>91</xdr:row>
      <xdr:rowOff>0</xdr:rowOff>
    </xdr:from>
    <xdr:to>
      <xdr:col>8</xdr:col>
      <xdr:colOff>533911</xdr:colOff>
      <xdr:row>94</xdr:row>
      <xdr:rowOff>114355</xdr:rowOff>
    </xdr:to>
    <xdr:pic>
      <xdr:nvPicPr>
        <xdr:cNvPr id="15" name="図 14">
          <a:extLst>
            <a:ext uri="{FF2B5EF4-FFF2-40B4-BE49-F238E27FC236}">
              <a16:creationId xmlns:a16="http://schemas.microsoft.com/office/drawing/2014/main" id="{9B58935E-DDDB-93B4-80F5-051F4985A0A4}"/>
            </a:ext>
          </a:extLst>
        </xdr:cNvPr>
        <xdr:cNvPicPr>
          <a:picLocks noChangeAspect="1"/>
        </xdr:cNvPicPr>
      </xdr:nvPicPr>
      <xdr:blipFill>
        <a:blip xmlns:r="http://schemas.openxmlformats.org/officeDocument/2006/relationships" r:embed="rId7"/>
        <a:stretch>
          <a:fillRect/>
        </a:stretch>
      </xdr:blipFill>
      <xdr:spPr>
        <a:xfrm>
          <a:off x="0" y="16002000"/>
          <a:ext cx="5898391" cy="640135"/>
        </a:xfrm>
        <a:prstGeom prst="rect">
          <a:avLst/>
        </a:prstGeom>
      </xdr:spPr>
    </xdr:pic>
    <xdr:clientData/>
  </xdr:twoCellAnchor>
  <xdr:twoCellAnchor editAs="oneCell">
    <xdr:from>
      <xdr:col>0</xdr:col>
      <xdr:colOff>0</xdr:colOff>
      <xdr:row>98</xdr:row>
      <xdr:rowOff>0</xdr:rowOff>
    </xdr:from>
    <xdr:to>
      <xdr:col>12</xdr:col>
      <xdr:colOff>412213</xdr:colOff>
      <xdr:row>101</xdr:row>
      <xdr:rowOff>45770</xdr:rowOff>
    </xdr:to>
    <xdr:pic>
      <xdr:nvPicPr>
        <xdr:cNvPr id="16" name="図 15">
          <a:extLst>
            <a:ext uri="{FF2B5EF4-FFF2-40B4-BE49-F238E27FC236}">
              <a16:creationId xmlns:a16="http://schemas.microsoft.com/office/drawing/2014/main" id="{CF10183C-84E4-8707-74BA-8DDD6FD3B333}"/>
            </a:ext>
          </a:extLst>
        </xdr:cNvPr>
        <xdr:cNvPicPr>
          <a:picLocks noChangeAspect="1"/>
        </xdr:cNvPicPr>
      </xdr:nvPicPr>
      <xdr:blipFill>
        <a:blip xmlns:r="http://schemas.openxmlformats.org/officeDocument/2006/relationships" r:embed="rId8"/>
        <a:stretch>
          <a:fillRect/>
        </a:stretch>
      </xdr:blipFill>
      <xdr:spPr>
        <a:xfrm>
          <a:off x="0" y="17404080"/>
          <a:ext cx="8458933" cy="571550"/>
        </a:xfrm>
        <a:prstGeom prst="rect">
          <a:avLst/>
        </a:prstGeom>
      </xdr:spPr>
    </xdr:pic>
    <xdr:clientData/>
  </xdr:twoCellAnchor>
  <xdr:twoCellAnchor>
    <xdr:from>
      <xdr:col>4</xdr:col>
      <xdr:colOff>449580</xdr:colOff>
      <xdr:row>91</xdr:row>
      <xdr:rowOff>30480</xdr:rowOff>
    </xdr:from>
    <xdr:to>
      <xdr:col>5</xdr:col>
      <xdr:colOff>632460</xdr:colOff>
      <xdr:row>94</xdr:row>
      <xdr:rowOff>137159</xdr:rowOff>
    </xdr:to>
    <xdr:sp macro="" textlink="">
      <xdr:nvSpPr>
        <xdr:cNvPr id="17" name="正方形/長方形 16">
          <a:extLst>
            <a:ext uri="{FF2B5EF4-FFF2-40B4-BE49-F238E27FC236}">
              <a16:creationId xmlns:a16="http://schemas.microsoft.com/office/drawing/2014/main" id="{34B8ED79-3E81-4A0E-9B1C-4B02A7ABE14B}"/>
            </a:ext>
          </a:extLst>
        </xdr:cNvPr>
        <xdr:cNvSpPr/>
      </xdr:nvSpPr>
      <xdr:spPr bwMode="auto">
        <a:xfrm>
          <a:off x="3131820" y="16207740"/>
          <a:ext cx="853440" cy="63245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304800</xdr:colOff>
      <xdr:row>97</xdr:row>
      <xdr:rowOff>167640</xdr:rowOff>
    </xdr:from>
    <xdr:to>
      <xdr:col>9</xdr:col>
      <xdr:colOff>487680</xdr:colOff>
      <xdr:row>101</xdr:row>
      <xdr:rowOff>99059</xdr:rowOff>
    </xdr:to>
    <xdr:sp macro="" textlink="">
      <xdr:nvSpPr>
        <xdr:cNvPr id="18" name="正方形/長方形 17">
          <a:extLst>
            <a:ext uri="{FF2B5EF4-FFF2-40B4-BE49-F238E27FC236}">
              <a16:creationId xmlns:a16="http://schemas.microsoft.com/office/drawing/2014/main" id="{2875FED5-9E52-461C-A021-673B64BA178F}"/>
            </a:ext>
          </a:extLst>
        </xdr:cNvPr>
        <xdr:cNvSpPr/>
      </xdr:nvSpPr>
      <xdr:spPr bwMode="auto">
        <a:xfrm>
          <a:off x="5669280" y="17396460"/>
          <a:ext cx="853440" cy="63245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0</xdr:colOff>
      <xdr:row>106</xdr:row>
      <xdr:rowOff>114300</xdr:rowOff>
    </xdr:from>
    <xdr:to>
      <xdr:col>12</xdr:col>
      <xdr:colOff>562573</xdr:colOff>
      <xdr:row>110</xdr:row>
      <xdr:rowOff>99129</xdr:rowOff>
    </xdr:to>
    <xdr:pic>
      <xdr:nvPicPr>
        <xdr:cNvPr id="20" name="図 19">
          <a:extLst>
            <a:ext uri="{FF2B5EF4-FFF2-40B4-BE49-F238E27FC236}">
              <a16:creationId xmlns:a16="http://schemas.microsoft.com/office/drawing/2014/main" id="{FC6F838D-FCD7-1CD6-78F5-BFC1F3195C87}"/>
            </a:ext>
          </a:extLst>
        </xdr:cNvPr>
        <xdr:cNvPicPr>
          <a:picLocks noChangeAspect="1"/>
        </xdr:cNvPicPr>
      </xdr:nvPicPr>
      <xdr:blipFill>
        <a:blip xmlns:r="http://schemas.openxmlformats.org/officeDocument/2006/relationships" r:embed="rId9"/>
        <a:stretch>
          <a:fillRect/>
        </a:stretch>
      </xdr:blipFill>
      <xdr:spPr>
        <a:xfrm>
          <a:off x="0" y="18943320"/>
          <a:ext cx="8609293" cy="685869"/>
        </a:xfrm>
        <a:prstGeom prst="rect">
          <a:avLst/>
        </a:prstGeom>
      </xdr:spPr>
    </xdr:pic>
    <xdr:clientData/>
  </xdr:twoCellAnchor>
  <xdr:twoCellAnchor editAs="oneCell">
    <xdr:from>
      <xdr:col>0</xdr:col>
      <xdr:colOff>0</xdr:colOff>
      <xdr:row>114</xdr:row>
      <xdr:rowOff>45437</xdr:rowOff>
    </xdr:from>
    <xdr:to>
      <xdr:col>16</xdr:col>
      <xdr:colOff>518160</xdr:colOff>
      <xdr:row>118</xdr:row>
      <xdr:rowOff>59</xdr:rowOff>
    </xdr:to>
    <xdr:pic>
      <xdr:nvPicPr>
        <xdr:cNvPr id="22" name="図 21">
          <a:extLst>
            <a:ext uri="{FF2B5EF4-FFF2-40B4-BE49-F238E27FC236}">
              <a16:creationId xmlns:a16="http://schemas.microsoft.com/office/drawing/2014/main" id="{51B5D15E-C37C-5124-6C34-4C0A6694B2DB}"/>
            </a:ext>
          </a:extLst>
        </xdr:cNvPr>
        <xdr:cNvPicPr>
          <a:picLocks noChangeAspect="1"/>
        </xdr:cNvPicPr>
      </xdr:nvPicPr>
      <xdr:blipFill>
        <a:blip xmlns:r="http://schemas.openxmlformats.org/officeDocument/2006/relationships" r:embed="rId10"/>
        <a:stretch>
          <a:fillRect/>
        </a:stretch>
      </xdr:blipFill>
      <xdr:spPr>
        <a:xfrm>
          <a:off x="0" y="20276537"/>
          <a:ext cx="11247120" cy="655662"/>
        </a:xfrm>
        <a:prstGeom prst="rect">
          <a:avLst/>
        </a:prstGeom>
      </xdr:spPr>
    </xdr:pic>
    <xdr:clientData/>
  </xdr:twoCellAnchor>
  <xdr:twoCellAnchor>
    <xdr:from>
      <xdr:col>11</xdr:col>
      <xdr:colOff>624840</xdr:colOff>
      <xdr:row>106</xdr:row>
      <xdr:rowOff>99060</xdr:rowOff>
    </xdr:from>
    <xdr:to>
      <xdr:col>12</xdr:col>
      <xdr:colOff>548640</xdr:colOff>
      <xdr:row>110</xdr:row>
      <xdr:rowOff>76200</xdr:rowOff>
    </xdr:to>
    <xdr:sp macro="" textlink="">
      <xdr:nvSpPr>
        <xdr:cNvPr id="23" name="正方形/長方形 22">
          <a:extLst>
            <a:ext uri="{FF2B5EF4-FFF2-40B4-BE49-F238E27FC236}">
              <a16:creationId xmlns:a16="http://schemas.microsoft.com/office/drawing/2014/main" id="{B8FD2ABD-30C9-47ED-AE93-8287AF22A7C3}"/>
            </a:ext>
          </a:extLst>
        </xdr:cNvPr>
        <xdr:cNvSpPr/>
      </xdr:nvSpPr>
      <xdr:spPr bwMode="auto">
        <a:xfrm>
          <a:off x="8001000" y="18928080"/>
          <a:ext cx="594360" cy="678180"/>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601981</xdr:colOff>
      <xdr:row>114</xdr:row>
      <xdr:rowOff>60960</xdr:rowOff>
    </xdr:from>
    <xdr:to>
      <xdr:col>16</xdr:col>
      <xdr:colOff>510540</xdr:colOff>
      <xdr:row>117</xdr:row>
      <xdr:rowOff>175259</xdr:rowOff>
    </xdr:to>
    <xdr:sp macro="" textlink="">
      <xdr:nvSpPr>
        <xdr:cNvPr id="24" name="正方形/長方形 23">
          <a:extLst>
            <a:ext uri="{FF2B5EF4-FFF2-40B4-BE49-F238E27FC236}">
              <a16:creationId xmlns:a16="http://schemas.microsoft.com/office/drawing/2014/main" id="{3F56CC4F-2D43-4BF3-A272-B8CF76374AC7}"/>
            </a:ext>
          </a:extLst>
        </xdr:cNvPr>
        <xdr:cNvSpPr/>
      </xdr:nvSpPr>
      <xdr:spPr bwMode="auto">
        <a:xfrm>
          <a:off x="10660381" y="20292060"/>
          <a:ext cx="579119" cy="64007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190500</xdr:colOff>
      <xdr:row>126</xdr:row>
      <xdr:rowOff>0</xdr:rowOff>
    </xdr:from>
    <xdr:to>
      <xdr:col>4</xdr:col>
      <xdr:colOff>503005</xdr:colOff>
      <xdr:row>135</xdr:row>
      <xdr:rowOff>137309</xdr:rowOff>
    </xdr:to>
    <xdr:pic>
      <xdr:nvPicPr>
        <xdr:cNvPr id="27" name="図 26">
          <a:extLst>
            <a:ext uri="{FF2B5EF4-FFF2-40B4-BE49-F238E27FC236}">
              <a16:creationId xmlns:a16="http://schemas.microsoft.com/office/drawing/2014/main" id="{17AD4588-C8AC-FB02-C26E-CD816EFF6B2B}"/>
            </a:ext>
          </a:extLst>
        </xdr:cNvPr>
        <xdr:cNvPicPr>
          <a:picLocks noChangeAspect="1"/>
        </xdr:cNvPicPr>
      </xdr:nvPicPr>
      <xdr:blipFill>
        <a:blip xmlns:r="http://schemas.openxmlformats.org/officeDocument/2006/relationships" r:embed="rId11"/>
        <a:stretch>
          <a:fillRect/>
        </a:stretch>
      </xdr:blipFill>
      <xdr:spPr>
        <a:xfrm>
          <a:off x="2202180" y="22357080"/>
          <a:ext cx="983065" cy="1714649"/>
        </a:xfrm>
        <a:prstGeom prst="rect">
          <a:avLst/>
        </a:prstGeom>
      </xdr:spPr>
    </xdr:pic>
    <xdr:clientData/>
  </xdr:twoCellAnchor>
  <xdr:twoCellAnchor editAs="oneCell">
    <xdr:from>
      <xdr:col>0</xdr:col>
      <xdr:colOff>121920</xdr:colOff>
      <xdr:row>125</xdr:row>
      <xdr:rowOff>160020</xdr:rowOff>
    </xdr:from>
    <xdr:to>
      <xdr:col>1</xdr:col>
      <xdr:colOff>602080</xdr:colOff>
      <xdr:row>134</xdr:row>
      <xdr:rowOff>160157</xdr:rowOff>
    </xdr:to>
    <xdr:pic>
      <xdr:nvPicPr>
        <xdr:cNvPr id="28" name="図 27">
          <a:extLst>
            <a:ext uri="{FF2B5EF4-FFF2-40B4-BE49-F238E27FC236}">
              <a16:creationId xmlns:a16="http://schemas.microsoft.com/office/drawing/2014/main" id="{E523194C-95B7-5AA5-18CE-DA3099CAA8BC}"/>
            </a:ext>
          </a:extLst>
        </xdr:cNvPr>
        <xdr:cNvPicPr>
          <a:picLocks noChangeAspect="1"/>
        </xdr:cNvPicPr>
      </xdr:nvPicPr>
      <xdr:blipFill>
        <a:blip xmlns:r="http://schemas.openxmlformats.org/officeDocument/2006/relationships" r:embed="rId12"/>
        <a:stretch>
          <a:fillRect/>
        </a:stretch>
      </xdr:blipFill>
      <xdr:spPr>
        <a:xfrm>
          <a:off x="121920" y="22341840"/>
          <a:ext cx="1150720" cy="1577477"/>
        </a:xfrm>
        <a:prstGeom prst="rect">
          <a:avLst/>
        </a:prstGeom>
      </xdr:spPr>
    </xdr:pic>
    <xdr:clientData/>
  </xdr:twoCellAnchor>
  <xdr:twoCellAnchor>
    <xdr:from>
      <xdr:col>0</xdr:col>
      <xdr:colOff>114300</xdr:colOff>
      <xdr:row>133</xdr:row>
      <xdr:rowOff>160021</xdr:rowOff>
    </xdr:from>
    <xdr:to>
      <xdr:col>1</xdr:col>
      <xdr:colOff>617220</xdr:colOff>
      <xdr:row>135</xdr:row>
      <xdr:rowOff>7621</xdr:rowOff>
    </xdr:to>
    <xdr:sp macro="" textlink="">
      <xdr:nvSpPr>
        <xdr:cNvPr id="29" name="正方形/長方形 28">
          <a:extLst>
            <a:ext uri="{FF2B5EF4-FFF2-40B4-BE49-F238E27FC236}">
              <a16:creationId xmlns:a16="http://schemas.microsoft.com/office/drawing/2014/main" id="{4588C910-B39A-47A1-AE78-21C655825CCD}"/>
            </a:ext>
          </a:extLst>
        </xdr:cNvPr>
        <xdr:cNvSpPr/>
      </xdr:nvSpPr>
      <xdr:spPr bwMode="auto">
        <a:xfrm>
          <a:off x="114300" y="23743921"/>
          <a:ext cx="1173480" cy="198120"/>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198120</xdr:colOff>
      <xdr:row>133</xdr:row>
      <xdr:rowOff>53341</xdr:rowOff>
    </xdr:from>
    <xdr:to>
      <xdr:col>4</xdr:col>
      <xdr:colOff>502920</xdr:colOff>
      <xdr:row>134</xdr:row>
      <xdr:rowOff>114300</xdr:rowOff>
    </xdr:to>
    <xdr:sp macro="" textlink="">
      <xdr:nvSpPr>
        <xdr:cNvPr id="30" name="正方形/長方形 29">
          <a:extLst>
            <a:ext uri="{FF2B5EF4-FFF2-40B4-BE49-F238E27FC236}">
              <a16:creationId xmlns:a16="http://schemas.microsoft.com/office/drawing/2014/main" id="{93C8F513-95F8-47A7-B9E8-18BDDF9D3E8F}"/>
            </a:ext>
          </a:extLst>
        </xdr:cNvPr>
        <xdr:cNvSpPr/>
      </xdr:nvSpPr>
      <xdr:spPr bwMode="auto">
        <a:xfrm>
          <a:off x="2209800" y="23637241"/>
          <a:ext cx="975360" cy="236219"/>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xdr:col>
      <xdr:colOff>0</xdr:colOff>
      <xdr:row>142</xdr:row>
      <xdr:rowOff>0</xdr:rowOff>
    </xdr:from>
    <xdr:to>
      <xdr:col>3</xdr:col>
      <xdr:colOff>205874</xdr:colOff>
      <xdr:row>150</xdr:row>
      <xdr:rowOff>99190</xdr:rowOff>
    </xdr:to>
    <xdr:pic>
      <xdr:nvPicPr>
        <xdr:cNvPr id="31" name="図 30">
          <a:extLst>
            <a:ext uri="{FF2B5EF4-FFF2-40B4-BE49-F238E27FC236}">
              <a16:creationId xmlns:a16="http://schemas.microsoft.com/office/drawing/2014/main" id="{B09B3793-71CC-0DB4-024A-0847E3EA225C}"/>
            </a:ext>
          </a:extLst>
        </xdr:cNvPr>
        <xdr:cNvPicPr>
          <a:picLocks noChangeAspect="1"/>
        </xdr:cNvPicPr>
      </xdr:nvPicPr>
      <xdr:blipFill>
        <a:blip xmlns:r="http://schemas.openxmlformats.org/officeDocument/2006/relationships" r:embed="rId13"/>
        <a:stretch>
          <a:fillRect/>
        </a:stretch>
      </xdr:blipFill>
      <xdr:spPr>
        <a:xfrm>
          <a:off x="670560" y="25184100"/>
          <a:ext cx="1546994" cy="1501270"/>
        </a:xfrm>
        <a:prstGeom prst="rect">
          <a:avLst/>
        </a:prstGeom>
      </xdr:spPr>
    </xdr:pic>
    <xdr:clientData/>
  </xdr:twoCellAnchor>
  <xdr:twoCellAnchor>
    <xdr:from>
      <xdr:col>0</xdr:col>
      <xdr:colOff>662940</xdr:colOff>
      <xdr:row>145</xdr:row>
      <xdr:rowOff>121920</xdr:rowOff>
    </xdr:from>
    <xdr:to>
      <xdr:col>3</xdr:col>
      <xdr:colOff>182880</xdr:colOff>
      <xdr:row>150</xdr:row>
      <xdr:rowOff>114300</xdr:rowOff>
    </xdr:to>
    <xdr:sp macro="" textlink="">
      <xdr:nvSpPr>
        <xdr:cNvPr id="32" name="正方形/長方形 31">
          <a:extLst>
            <a:ext uri="{FF2B5EF4-FFF2-40B4-BE49-F238E27FC236}">
              <a16:creationId xmlns:a16="http://schemas.microsoft.com/office/drawing/2014/main" id="{8E5D2F54-7472-41A9-B5F6-EBB2BE3096BD}"/>
            </a:ext>
          </a:extLst>
        </xdr:cNvPr>
        <xdr:cNvSpPr/>
      </xdr:nvSpPr>
      <xdr:spPr bwMode="auto">
        <a:xfrm>
          <a:off x="662940" y="25831800"/>
          <a:ext cx="1531620" cy="868680"/>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655320</xdr:colOff>
      <xdr:row>155</xdr:row>
      <xdr:rowOff>22860</xdr:rowOff>
    </xdr:from>
    <xdr:to>
      <xdr:col>2</xdr:col>
      <xdr:colOff>266787</xdr:colOff>
      <xdr:row>159</xdr:row>
      <xdr:rowOff>59</xdr:rowOff>
    </xdr:to>
    <xdr:pic>
      <xdr:nvPicPr>
        <xdr:cNvPr id="35" name="図 34">
          <a:extLst>
            <a:ext uri="{FF2B5EF4-FFF2-40B4-BE49-F238E27FC236}">
              <a16:creationId xmlns:a16="http://schemas.microsoft.com/office/drawing/2014/main" id="{4F6B502C-7D99-D510-8B3B-33DC1670BC0D}"/>
            </a:ext>
          </a:extLst>
        </xdr:cNvPr>
        <xdr:cNvPicPr>
          <a:picLocks noChangeAspect="1"/>
        </xdr:cNvPicPr>
      </xdr:nvPicPr>
      <xdr:blipFill>
        <a:blip xmlns:r="http://schemas.openxmlformats.org/officeDocument/2006/relationships" r:embed="rId14"/>
        <a:stretch>
          <a:fillRect/>
        </a:stretch>
      </xdr:blipFill>
      <xdr:spPr>
        <a:xfrm>
          <a:off x="655320" y="27508200"/>
          <a:ext cx="952587" cy="678239"/>
        </a:xfrm>
        <a:prstGeom prst="rect">
          <a:avLst/>
        </a:prstGeom>
      </xdr:spPr>
    </xdr:pic>
    <xdr:clientData/>
  </xdr:twoCellAnchor>
  <xdr:twoCellAnchor>
    <xdr:from>
      <xdr:col>1</xdr:col>
      <xdr:colOff>0</xdr:colOff>
      <xdr:row>156</xdr:row>
      <xdr:rowOff>76200</xdr:rowOff>
    </xdr:from>
    <xdr:to>
      <xdr:col>2</xdr:col>
      <xdr:colOff>266700</xdr:colOff>
      <xdr:row>158</xdr:row>
      <xdr:rowOff>167640</xdr:rowOff>
    </xdr:to>
    <xdr:sp macro="" textlink="">
      <xdr:nvSpPr>
        <xdr:cNvPr id="36" name="正方形/長方形 35">
          <a:extLst>
            <a:ext uri="{FF2B5EF4-FFF2-40B4-BE49-F238E27FC236}">
              <a16:creationId xmlns:a16="http://schemas.microsoft.com/office/drawing/2014/main" id="{8B3A5EF9-00A9-4F35-AADC-4574DEF32EAE}"/>
            </a:ext>
          </a:extLst>
        </xdr:cNvPr>
        <xdr:cNvSpPr/>
      </xdr:nvSpPr>
      <xdr:spPr bwMode="auto">
        <a:xfrm>
          <a:off x="670560" y="27736800"/>
          <a:ext cx="937260" cy="441960"/>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78DB-2E80-4AEA-A83E-0039C5A6F7C3}">
  <sheetPr codeName="Sheet5"/>
  <dimension ref="A1:DH66"/>
  <sheetViews>
    <sheetView tabSelected="1" view="pageBreakPreview" zoomScale="80" zoomScaleNormal="70" zoomScaleSheetLayoutView="80" workbookViewId="0">
      <selection sqref="A1:G1"/>
    </sheetView>
  </sheetViews>
  <sheetFormatPr defaultColWidth="4" defaultRowHeight="17.100000000000001" customHeight="1"/>
  <cols>
    <col min="1" max="1" width="4" style="2"/>
    <col min="2" max="2" width="4" style="2" customWidth="1"/>
    <col min="3" max="3" width="4.625" style="3" customWidth="1"/>
    <col min="4" max="4" width="4" style="2"/>
    <col min="5" max="5" width="2.5" style="2" bestFit="1" customWidth="1"/>
    <col min="6" max="6" width="4.125" style="2" customWidth="1"/>
    <col min="7" max="7" width="4.375" style="2" customWidth="1"/>
    <col min="8" max="11" width="5.75" style="2" customWidth="1"/>
    <col min="12" max="12" width="6.375" style="2" customWidth="1"/>
    <col min="13" max="13" width="7.25" style="2" customWidth="1"/>
    <col min="14" max="22" width="4.25" style="2" customWidth="1"/>
    <col min="23" max="23" width="5.5" style="2" bestFit="1" customWidth="1"/>
    <col min="24" max="24" width="4.25" style="2" customWidth="1"/>
    <col min="25" max="25" width="4.5" style="2" customWidth="1"/>
    <col min="26" max="26" width="4" style="2"/>
    <col min="27" max="27" width="5" style="2" customWidth="1"/>
    <col min="28" max="30" width="4" style="2" hidden="1" customWidth="1"/>
    <col min="31" max="32" width="4.25" style="2" customWidth="1"/>
    <col min="33" max="33" width="5.625" style="2" customWidth="1"/>
    <col min="34" max="34" width="4" style="2" customWidth="1"/>
    <col min="35" max="35" width="5.25" style="2" customWidth="1"/>
    <col min="36" max="38" width="5.125" style="2" customWidth="1"/>
    <col min="39" max="39" width="1.125" style="2" customWidth="1"/>
    <col min="40" max="43" width="5.125" style="2" customWidth="1"/>
    <col min="44" max="44" width="2.125" style="2" hidden="1" customWidth="1"/>
    <col min="45" max="49" width="4" style="2" customWidth="1"/>
    <col min="50" max="50" width="4.375" style="2" customWidth="1"/>
    <col min="51" max="51" width="8.125" style="2" hidden="1" customWidth="1"/>
    <col min="52" max="55" width="8.75" style="2" customWidth="1"/>
    <col min="56" max="56" width="11.25" style="2" customWidth="1"/>
    <col min="57" max="57" width="1.75" style="2" hidden="1" customWidth="1"/>
    <col min="58" max="60" width="10.625" style="2" hidden="1" customWidth="1"/>
    <col min="61" max="69" width="5.75" style="2" hidden="1" customWidth="1"/>
    <col min="70" max="75" width="6.75" style="2" hidden="1" customWidth="1"/>
    <col min="76" max="78" width="5.75" style="2" hidden="1" customWidth="1"/>
    <col min="79" max="82" width="7.75" style="2" hidden="1" customWidth="1"/>
    <col min="83" max="85" width="6.25" style="2" hidden="1" customWidth="1"/>
    <col min="86" max="88" width="9.75" style="2" hidden="1" customWidth="1"/>
    <col min="89" max="97" width="6.75" style="2" hidden="1" customWidth="1"/>
    <col min="98" max="99" width="4" style="2" hidden="1" customWidth="1"/>
    <col min="100" max="100" width="4.125" style="2" hidden="1" customWidth="1"/>
    <col min="101" max="101" width="7.25" style="2" hidden="1" customWidth="1"/>
    <col min="102" max="102" width="9.375" style="2" hidden="1" customWidth="1"/>
    <col min="103" max="103" width="4" style="2" hidden="1" customWidth="1"/>
    <col min="104" max="104" width="3.75" style="2" hidden="1" customWidth="1"/>
    <col min="105" max="105" width="5.75" style="2" hidden="1" customWidth="1"/>
    <col min="106" max="106" width="0.125" style="2" customWidth="1"/>
    <col min="107" max="16384" width="4" style="2"/>
  </cols>
  <sheetData>
    <row r="1" spans="1:112" ht="34.5" customHeight="1" thickBot="1">
      <c r="A1" s="143">
        <f>C3</f>
        <v>45717</v>
      </c>
      <c r="B1" s="143"/>
      <c r="C1" s="143"/>
      <c r="D1" s="143"/>
      <c r="E1" s="143"/>
      <c r="F1" s="143"/>
      <c r="G1" s="143"/>
      <c r="H1" s="55" t="s">
        <v>88</v>
      </c>
      <c r="I1" s="55"/>
      <c r="J1" s="55"/>
      <c r="K1" s="55"/>
      <c r="L1" s="55"/>
      <c r="M1" s="55"/>
      <c r="N1" s="55"/>
      <c r="O1" s="55"/>
      <c r="P1" s="55"/>
      <c r="Q1" s="55"/>
      <c r="R1" s="55"/>
      <c r="S1" s="55"/>
      <c r="T1" s="55"/>
      <c r="U1" s="55"/>
      <c r="V1" s="55"/>
      <c r="W1" s="55"/>
      <c r="X1" s="55"/>
      <c r="Y1" s="55"/>
      <c r="Z1" s="55"/>
      <c r="AB1" s="4"/>
      <c r="AR1" s="5"/>
    </row>
    <row r="2" spans="1:112" ht="17.100000000000001" customHeight="1" thickTop="1">
      <c r="A2" s="6"/>
      <c r="B2" s="6"/>
      <c r="C2" s="7"/>
      <c r="D2" s="6"/>
      <c r="E2" s="6"/>
      <c r="F2" s="6"/>
      <c r="G2" s="8"/>
      <c r="H2" s="8"/>
      <c r="I2" s="8" t="s">
        <v>0</v>
      </c>
      <c r="J2" s="8"/>
      <c r="K2" s="8"/>
      <c r="L2" s="8"/>
      <c r="M2" s="8"/>
      <c r="N2" s="8"/>
      <c r="O2" s="8"/>
      <c r="P2" s="8"/>
      <c r="Q2" s="8"/>
      <c r="R2" s="8"/>
      <c r="S2" s="8"/>
      <c r="T2" s="8"/>
      <c r="U2" s="8"/>
      <c r="V2" s="8"/>
      <c r="W2" s="8"/>
      <c r="X2" s="8"/>
      <c r="Y2" s="6"/>
      <c r="Z2" s="6"/>
      <c r="AA2" s="6"/>
      <c r="AB2" s="9">
        <v>2.0833333333333332E-2</v>
      </c>
      <c r="AC2" s="6"/>
      <c r="AD2" s="6"/>
      <c r="AE2" s="6"/>
      <c r="AF2" s="6"/>
      <c r="AG2" s="6"/>
      <c r="AH2" s="6"/>
      <c r="AI2" s="6"/>
      <c r="AJ2" s="6"/>
      <c r="AK2" s="6"/>
      <c r="AL2" s="10"/>
      <c r="AM2" s="10"/>
      <c r="AN2" s="10"/>
      <c r="AO2" s="10"/>
      <c r="AP2" s="10"/>
      <c r="AQ2" s="10"/>
      <c r="AR2" s="11"/>
    </row>
    <row r="3" spans="1:112" ht="17.100000000000001" customHeight="1">
      <c r="A3" s="144" t="s">
        <v>69</v>
      </c>
      <c r="B3" s="144"/>
      <c r="C3" s="145">
        <v>45717</v>
      </c>
      <c r="D3" s="145"/>
      <c r="E3" s="145"/>
      <c r="F3" s="145"/>
      <c r="G3" s="8"/>
      <c r="H3" s="149" t="s">
        <v>72</v>
      </c>
      <c r="I3" s="150"/>
      <c r="J3" s="158">
        <v>20</v>
      </c>
      <c r="K3" s="159"/>
      <c r="M3" s="163" t="s">
        <v>34</v>
      </c>
      <c r="N3" s="164"/>
      <c r="O3" s="165">
        <f>W46</f>
        <v>0</v>
      </c>
      <c r="P3" s="166"/>
      <c r="R3" s="146" t="s">
        <v>1</v>
      </c>
      <c r="S3" s="147"/>
      <c r="T3" s="148"/>
      <c r="U3" s="162" t="s">
        <v>57</v>
      </c>
      <c r="V3" s="162"/>
      <c r="W3" s="124">
        <f>COUNT(D15:D45)</f>
        <v>20</v>
      </c>
      <c r="Y3" s="8"/>
      <c r="Z3" s="8"/>
      <c r="AA3" s="8"/>
      <c r="AB3" s="146" t="s">
        <v>57</v>
      </c>
      <c r="AC3" s="148"/>
      <c r="AD3" s="12">
        <f>COUNT(D15:D45)</f>
        <v>20</v>
      </c>
      <c r="AE3" s="6"/>
      <c r="AF3" s="13"/>
      <c r="AG3" s="6"/>
      <c r="AH3" s="13"/>
      <c r="AI3" s="10"/>
      <c r="AJ3" s="10"/>
      <c r="AK3" s="10"/>
      <c r="AL3" s="10"/>
      <c r="AM3" s="10"/>
      <c r="AN3" s="10"/>
      <c r="AO3" s="11"/>
      <c r="AP3" s="41"/>
      <c r="AQ3" s="40"/>
      <c r="AR3" s="40"/>
      <c r="BC3" s="80" t="s">
        <v>180</v>
      </c>
      <c r="BD3" s="81">
        <v>1</v>
      </c>
    </row>
    <row r="4" spans="1:112" ht="17.100000000000001" customHeight="1">
      <c r="A4" s="144" t="s">
        <v>2</v>
      </c>
      <c r="B4" s="144"/>
      <c r="C4" s="153" t="s">
        <v>92</v>
      </c>
      <c r="D4" s="154"/>
      <c r="E4" s="154"/>
      <c r="F4" s="155"/>
      <c r="G4" s="8"/>
      <c r="H4" s="163" t="s">
        <v>33</v>
      </c>
      <c r="I4" s="164"/>
      <c r="J4" s="160">
        <f>J3*A10</f>
        <v>6.2499999999999991</v>
      </c>
      <c r="K4" s="161"/>
      <c r="M4" s="163" t="s">
        <v>176</v>
      </c>
      <c r="N4" s="164"/>
      <c r="O4" s="165">
        <f>Q46</f>
        <v>0</v>
      </c>
      <c r="P4" s="166"/>
      <c r="Q4" s="38"/>
      <c r="R4" s="156" t="s">
        <v>60</v>
      </c>
      <c r="S4" s="157"/>
      <c r="T4" s="123">
        <f>COUNTIF(AG13:AI45,$R4)</f>
        <v>0</v>
      </c>
      <c r="U4" s="140" t="s">
        <v>193</v>
      </c>
      <c r="V4" s="141"/>
      <c r="W4" s="142"/>
      <c r="Y4" s="9">
        <v>3.125E-2</v>
      </c>
      <c r="Z4" s="6"/>
      <c r="AA4" s="6"/>
      <c r="AB4" s="6"/>
      <c r="AC4" s="6"/>
      <c r="AD4" s="6"/>
      <c r="AE4" s="6"/>
      <c r="AF4" s="6"/>
      <c r="AG4" s="6"/>
      <c r="AH4" s="13"/>
      <c r="AI4" s="10"/>
      <c r="AJ4" s="10"/>
      <c r="AK4" s="10"/>
      <c r="AL4" s="10"/>
      <c r="AM4" s="10"/>
      <c r="AN4" s="10"/>
      <c r="AO4" s="11"/>
      <c r="AP4" s="41"/>
      <c r="AQ4" s="40"/>
      <c r="AR4" s="40"/>
      <c r="BC4" s="80" t="s">
        <v>110</v>
      </c>
      <c r="BD4" s="81">
        <f>TIME(0,0,0)</f>
        <v>0</v>
      </c>
    </row>
    <row r="5" spans="1:112" ht="17.100000000000001" customHeight="1">
      <c r="A5" s="144" t="s">
        <v>3</v>
      </c>
      <c r="B5" s="144"/>
      <c r="C5" s="151"/>
      <c r="D5" s="151"/>
      <c r="E5" s="151"/>
      <c r="F5" s="151"/>
      <c r="G5" s="8"/>
      <c r="H5" s="8"/>
      <c r="I5" s="8"/>
      <c r="J5" s="8"/>
      <c r="K5" s="8"/>
      <c r="L5" s="8"/>
      <c r="M5" s="163" t="s">
        <v>177</v>
      </c>
      <c r="N5" s="164"/>
      <c r="O5" s="165">
        <f>T46</f>
        <v>0</v>
      </c>
      <c r="P5" s="166"/>
      <c r="Q5" s="8"/>
      <c r="R5" s="156" t="s">
        <v>4</v>
      </c>
      <c r="S5" s="157"/>
      <c r="T5" s="123">
        <f>COUNTIF(AG13:AI45,$R5)</f>
        <v>0</v>
      </c>
      <c r="U5" s="141"/>
      <c r="V5" s="141"/>
      <c r="W5" s="142"/>
      <c r="AB5" s="9">
        <v>3.4722222222222224E-2</v>
      </c>
      <c r="AC5" s="6"/>
      <c r="AD5" s="6"/>
      <c r="AE5" s="6"/>
      <c r="AF5" s="6"/>
      <c r="AG5" s="15" t="str">
        <f>R5</f>
        <v>欠勤</v>
      </c>
      <c r="AH5" s="6"/>
      <c r="AI5" s="6"/>
      <c r="AJ5" s="6"/>
      <c r="AK5" s="6"/>
      <c r="AL5" s="6"/>
      <c r="AM5" s="6"/>
      <c r="AN5" s="6"/>
      <c r="AO5" s="6"/>
      <c r="AP5" s="6"/>
      <c r="AQ5" s="6"/>
      <c r="AR5" s="11"/>
      <c r="BC5" s="80" t="s">
        <v>108</v>
      </c>
      <c r="BD5" s="82">
        <v>0</v>
      </c>
    </row>
    <row r="6" spans="1:112" ht="17.100000000000001" customHeight="1">
      <c r="A6" s="16"/>
      <c r="B6" s="16"/>
      <c r="C6" s="17"/>
      <c r="D6" s="8"/>
      <c r="E6" s="8">
        <f>A8*24</f>
        <v>9</v>
      </c>
      <c r="F6" s="8">
        <f>D8*24</f>
        <v>17.5</v>
      </c>
      <c r="G6" s="8"/>
      <c r="H6" s="8"/>
      <c r="I6" s="8"/>
      <c r="J6" s="8"/>
      <c r="K6" s="8"/>
      <c r="L6" s="8"/>
      <c r="M6" s="163" t="s">
        <v>178</v>
      </c>
      <c r="N6" s="164"/>
      <c r="O6" s="165">
        <f>CW46</f>
        <v>0</v>
      </c>
      <c r="P6" s="166"/>
      <c r="Q6" s="8"/>
      <c r="R6" s="172" t="s">
        <v>48</v>
      </c>
      <c r="S6" s="173"/>
      <c r="T6" s="14">
        <f>COUNTIF(AG13:AI45,$R6)</f>
        <v>0</v>
      </c>
      <c r="U6" s="38"/>
      <c r="AB6" s="9">
        <v>4.1666666666666664E-2</v>
      </c>
      <c r="AC6" s="6"/>
      <c r="AD6" s="6"/>
      <c r="AE6" s="6"/>
      <c r="AF6" s="6"/>
      <c r="AG6" s="15" t="str">
        <f>R6</f>
        <v>代休</v>
      </c>
      <c r="AH6" s="6"/>
      <c r="AI6" s="6"/>
      <c r="AJ6" s="6"/>
      <c r="AK6" s="6"/>
      <c r="AL6" s="6"/>
      <c r="AM6" s="6"/>
      <c r="AN6" s="152" t="s">
        <v>5</v>
      </c>
      <c r="AO6" s="152"/>
      <c r="AP6" s="152" t="s">
        <v>6</v>
      </c>
      <c r="AQ6" s="152"/>
      <c r="AR6" s="11"/>
      <c r="BC6" s="83" t="s">
        <v>41</v>
      </c>
      <c r="BD6" s="81">
        <v>0.20833333333333334</v>
      </c>
    </row>
    <row r="7" spans="1:112" ht="17.100000000000001" customHeight="1">
      <c r="A7" s="144" t="s">
        <v>7</v>
      </c>
      <c r="B7" s="144"/>
      <c r="C7" s="144"/>
      <c r="D7" s="144" t="s">
        <v>8</v>
      </c>
      <c r="E7" s="144"/>
      <c r="F7" s="144"/>
      <c r="G7" s="18" t="s">
        <v>9</v>
      </c>
      <c r="H7" s="189" t="s">
        <v>163</v>
      </c>
      <c r="I7" s="190"/>
      <c r="J7" s="9"/>
      <c r="K7" s="9"/>
      <c r="L7" s="8"/>
      <c r="M7" s="163" t="s">
        <v>183</v>
      </c>
      <c r="N7" s="164"/>
      <c r="O7" s="165">
        <f>CX46</f>
        <v>0</v>
      </c>
      <c r="P7" s="166"/>
      <c r="Q7" s="8"/>
      <c r="R7" s="172" t="s">
        <v>49</v>
      </c>
      <c r="S7" s="173"/>
      <c r="T7" s="14">
        <f>COUNTIF(AG13:AI45,$R7)</f>
        <v>0</v>
      </c>
      <c r="AC7" s="19"/>
      <c r="AD7" s="6"/>
      <c r="AI7" s="6"/>
      <c r="AJ7" s="6"/>
      <c r="AK7" s="6"/>
      <c r="AL7" s="6"/>
      <c r="AM7" s="6"/>
      <c r="AN7" s="152"/>
      <c r="AO7" s="152"/>
      <c r="AP7" s="152"/>
      <c r="AQ7" s="152"/>
      <c r="AR7" s="11"/>
      <c r="BC7" s="83" t="s">
        <v>42</v>
      </c>
      <c r="BD7" s="81">
        <v>0.91666666666666663</v>
      </c>
    </row>
    <row r="8" spans="1:112" ht="17.100000000000001" customHeight="1">
      <c r="A8" s="167">
        <v>0.375</v>
      </c>
      <c r="B8" s="167"/>
      <c r="C8" s="167"/>
      <c r="D8" s="167">
        <v>0.72916666666666663</v>
      </c>
      <c r="E8" s="167"/>
      <c r="F8" s="167"/>
      <c r="G8" s="20">
        <v>0.33333333333333331</v>
      </c>
      <c r="H8" s="187">
        <f>NETWORKDAYS(DATE(YEAR($C$3),MONTH($C$3),DAY(1)),EOMONTH($C$3,0),休日一覧!$A$1:$A$77)</f>
        <v>20</v>
      </c>
      <c r="I8" s="188"/>
      <c r="J8" s="9"/>
      <c r="K8" s="9"/>
      <c r="L8" s="9"/>
      <c r="M8" s="163" t="s">
        <v>179</v>
      </c>
      <c r="N8" s="164"/>
      <c r="O8" s="165">
        <f>CZ46</f>
        <v>0</v>
      </c>
      <c r="P8" s="166"/>
      <c r="Q8" s="9"/>
      <c r="R8" s="176" t="s">
        <v>50</v>
      </c>
      <c r="S8" s="177"/>
      <c r="T8" s="44">
        <f>COUNTIF(AG13:AI45,$R8)</f>
        <v>0</v>
      </c>
      <c r="U8" s="184" t="s">
        <v>10</v>
      </c>
      <c r="V8" s="185"/>
      <c r="W8" s="185"/>
      <c r="X8" s="186"/>
      <c r="AC8" s="6"/>
      <c r="AD8" s="6"/>
      <c r="AI8" s="6"/>
      <c r="AJ8" s="6"/>
      <c r="AK8" s="6"/>
      <c r="AL8" s="6"/>
      <c r="AM8" s="6"/>
      <c r="AN8" s="152"/>
      <c r="AO8" s="152"/>
      <c r="AP8" s="152"/>
      <c r="AQ8" s="152"/>
      <c r="AR8" s="11"/>
      <c r="BC8" s="83" t="s">
        <v>43</v>
      </c>
      <c r="BD8" s="81">
        <v>1.2083333333333333</v>
      </c>
    </row>
    <row r="9" spans="1:112" ht="17.100000000000001" customHeight="1">
      <c r="A9" s="201" t="s">
        <v>11</v>
      </c>
      <c r="B9" s="201"/>
      <c r="C9" s="201"/>
      <c r="D9" s="202" t="s">
        <v>12</v>
      </c>
      <c r="E9" s="202"/>
      <c r="F9" s="202"/>
      <c r="G9" s="8">
        <f>IF(A10="","",A10*24)</f>
        <v>7.4999999999999982</v>
      </c>
      <c r="H9" s="8"/>
      <c r="I9" s="9"/>
      <c r="J9" s="9"/>
      <c r="K9" s="9"/>
      <c r="L9" s="9"/>
      <c r="M9" s="163" t="s">
        <v>184</v>
      </c>
      <c r="N9" s="164"/>
      <c r="O9" s="165">
        <f>DA46</f>
        <v>0</v>
      </c>
      <c r="P9" s="166"/>
      <c r="Q9" s="9"/>
      <c r="R9" s="178" t="s">
        <v>181</v>
      </c>
      <c r="S9" s="179"/>
      <c r="T9" s="116">
        <f>COUNTIF(AG13:AI45,$R9)</f>
        <v>0</v>
      </c>
      <c r="U9" s="180" t="s">
        <v>13</v>
      </c>
      <c r="V9" s="181"/>
      <c r="W9" s="168">
        <v>6.9444444444444447E-4</v>
      </c>
      <c r="X9" s="169"/>
      <c r="AC9" s="46"/>
      <c r="AD9" s="46"/>
      <c r="AI9" s="6"/>
      <c r="AJ9" s="6"/>
      <c r="AK9" s="6"/>
      <c r="AL9" s="6"/>
      <c r="AM9" s="6"/>
      <c r="AN9" s="152"/>
      <c r="AO9" s="152"/>
      <c r="AP9" s="152"/>
      <c r="AQ9" s="152"/>
      <c r="AR9" s="11"/>
      <c r="BC9" s="83" t="s">
        <v>44</v>
      </c>
      <c r="BD9" s="81">
        <v>1.9166666666666667</v>
      </c>
    </row>
    <row r="10" spans="1:112" ht="17.100000000000001" customHeight="1">
      <c r="A10" s="174">
        <f>IF(D10="","",D8-A8-D10)</f>
        <v>0.31249999999999994</v>
      </c>
      <c r="B10" s="174"/>
      <c r="C10" s="174"/>
      <c r="D10" s="175">
        <v>4.1666666666666664E-2</v>
      </c>
      <c r="E10" s="175"/>
      <c r="F10" s="175"/>
      <c r="G10" s="8">
        <f>IF(G9="","",IF(G9=8,"",8-G9))</f>
        <v>0.50000000000000178</v>
      </c>
      <c r="H10" s="8"/>
      <c r="I10" s="9"/>
      <c r="J10" s="9"/>
      <c r="K10" s="9"/>
      <c r="L10" s="9"/>
      <c r="M10" s="22"/>
      <c r="N10" s="22"/>
      <c r="O10" s="22"/>
      <c r="P10" s="22"/>
      <c r="Q10" s="9"/>
      <c r="R10" s="191" t="s">
        <v>14</v>
      </c>
      <c r="S10" s="192"/>
      <c r="T10" s="45">
        <f>SUM(T4:T9)</f>
        <v>0</v>
      </c>
      <c r="U10" s="182" t="s">
        <v>15</v>
      </c>
      <c r="V10" s="183"/>
      <c r="W10" s="170">
        <v>6.9444444444444447E-4</v>
      </c>
      <c r="X10" s="171"/>
      <c r="Y10" s="6"/>
      <c r="Z10" s="6"/>
      <c r="AA10" s="43"/>
      <c r="AB10" s="8"/>
      <c r="AC10" s="6"/>
      <c r="AD10" s="6"/>
      <c r="AI10" s="6"/>
      <c r="AJ10" s="6"/>
      <c r="AK10" s="6"/>
      <c r="AL10" s="6"/>
      <c r="AM10" s="6"/>
      <c r="AN10" s="6"/>
      <c r="AO10" s="6"/>
      <c r="AP10" s="6"/>
      <c r="AQ10" s="6"/>
      <c r="AU10" s="11"/>
      <c r="AV10" s="11"/>
    </row>
    <row r="11" spans="1:112" ht="17.100000000000001" customHeight="1">
      <c r="A11" s="21" t="s">
        <v>16</v>
      </c>
      <c r="B11" s="6"/>
      <c r="C11" s="7"/>
      <c r="D11" s="6"/>
      <c r="E11" s="6"/>
      <c r="F11" s="6"/>
      <c r="G11" s="22"/>
      <c r="H11" s="22"/>
      <c r="I11" s="22"/>
      <c r="J11" s="22"/>
      <c r="K11" s="22"/>
      <c r="L11" s="22"/>
      <c r="M11" s="22"/>
      <c r="N11" s="22"/>
      <c r="O11" s="22"/>
      <c r="P11" s="22"/>
      <c r="Q11" s="22"/>
      <c r="R11" s="22"/>
      <c r="S11" s="22"/>
      <c r="T11" s="22"/>
      <c r="U11" s="22"/>
      <c r="V11" s="22"/>
      <c r="W11" s="22"/>
      <c r="X11" s="22"/>
      <c r="Y11" s="6"/>
      <c r="Z11" s="6"/>
      <c r="AA11" s="6"/>
      <c r="AB11" s="8"/>
      <c r="AC11" s="6"/>
      <c r="AD11" s="6"/>
      <c r="AE11" s="59"/>
      <c r="AF11" s="6"/>
      <c r="AG11" s="6"/>
      <c r="AH11" s="6"/>
      <c r="AI11" s="6"/>
      <c r="AJ11" s="6"/>
      <c r="AK11" s="6"/>
      <c r="AL11" s="6"/>
      <c r="AM11" s="6"/>
      <c r="AN11" s="6"/>
      <c r="AO11" s="6"/>
      <c r="AQ11" s="6"/>
      <c r="AS11" s="47" t="s">
        <v>71</v>
      </c>
      <c r="AU11" s="11"/>
      <c r="AV11" s="11"/>
    </row>
    <row r="12" spans="1:112" ht="17.100000000000001" customHeight="1">
      <c r="A12" s="21" t="s">
        <v>17</v>
      </c>
      <c r="B12" s="6"/>
      <c r="C12" s="7"/>
      <c r="D12" s="6"/>
      <c r="E12" s="6"/>
      <c r="F12" s="6"/>
      <c r="G12" s="22"/>
      <c r="H12" s="22"/>
      <c r="I12" s="22"/>
      <c r="J12" s="22"/>
      <c r="K12" s="22"/>
      <c r="L12" s="22"/>
      <c r="M12" s="22"/>
      <c r="N12" s="22"/>
      <c r="O12" s="22"/>
      <c r="P12" s="22"/>
      <c r="Q12" s="22"/>
      <c r="R12" s="22"/>
      <c r="S12" s="22"/>
      <c r="T12" s="22"/>
      <c r="U12" s="22"/>
      <c r="V12" s="22"/>
      <c r="W12" s="22"/>
      <c r="X12" s="22"/>
      <c r="Y12" s="23"/>
      <c r="Z12" s="6"/>
      <c r="AA12" s="6"/>
      <c r="AB12" s="8"/>
      <c r="AC12" s="6"/>
      <c r="AD12" s="6"/>
      <c r="AE12" s="6"/>
      <c r="AF12" s="24"/>
      <c r="AG12" s="6"/>
      <c r="AH12" s="6"/>
      <c r="AI12" s="24"/>
      <c r="AJ12" s="6"/>
      <c r="AK12" s="6"/>
      <c r="AL12" s="6"/>
      <c r="AM12" s="6"/>
      <c r="AN12" s="6"/>
      <c r="AO12" s="6"/>
      <c r="AP12" s="6"/>
      <c r="AQ12" s="6"/>
      <c r="AR12" s="11"/>
      <c r="AS12" s="292" t="s">
        <v>211</v>
      </c>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row>
    <row r="13" spans="1:112" ht="17.100000000000001" customHeight="1">
      <c r="A13" s="144" t="s">
        <v>18</v>
      </c>
      <c r="B13" s="144"/>
      <c r="C13" s="200" t="s">
        <v>19</v>
      </c>
      <c r="D13" s="144" t="s">
        <v>20</v>
      </c>
      <c r="E13" s="144"/>
      <c r="F13" s="144"/>
      <c r="G13" s="144"/>
      <c r="H13" s="146" t="s">
        <v>95</v>
      </c>
      <c r="I13" s="147"/>
      <c r="J13" s="147"/>
      <c r="K13" s="147"/>
      <c r="L13" s="147"/>
      <c r="M13" s="148"/>
      <c r="N13" s="144" t="s">
        <v>174</v>
      </c>
      <c r="O13" s="144"/>
      <c r="P13" s="144"/>
      <c r="Q13" s="283" t="s">
        <v>96</v>
      </c>
      <c r="R13" s="284"/>
      <c r="S13" s="285"/>
      <c r="T13" s="144" t="s">
        <v>175</v>
      </c>
      <c r="U13" s="144"/>
      <c r="V13" s="144"/>
      <c r="W13" s="144" t="s">
        <v>173</v>
      </c>
      <c r="X13" s="144"/>
      <c r="Y13" s="144"/>
      <c r="Z13" s="282" t="s">
        <v>93</v>
      </c>
      <c r="AA13" s="282"/>
      <c r="AB13" s="144" t="s">
        <v>21</v>
      </c>
      <c r="AC13" s="144" t="s">
        <v>22</v>
      </c>
      <c r="AD13" s="144" t="s">
        <v>23</v>
      </c>
      <c r="AE13" s="282" t="s">
        <v>24</v>
      </c>
      <c r="AF13" s="282"/>
      <c r="AG13" s="289" t="s">
        <v>51</v>
      </c>
      <c r="AH13" s="289"/>
      <c r="AI13" s="289"/>
      <c r="AJ13" s="290" t="s">
        <v>70</v>
      </c>
      <c r="AK13" s="290"/>
      <c r="AL13" s="290"/>
      <c r="AM13" s="290"/>
      <c r="AN13" s="290"/>
      <c r="AO13" s="290"/>
      <c r="AP13" s="290"/>
      <c r="AQ13" s="290"/>
      <c r="AR13" s="11"/>
      <c r="AS13" s="279" t="s">
        <v>61</v>
      </c>
      <c r="AT13" s="279"/>
      <c r="AU13" s="279"/>
      <c r="AV13" s="280"/>
      <c r="AW13" s="281" t="s">
        <v>62</v>
      </c>
      <c r="AX13" s="281"/>
      <c r="AY13" s="78" t="s">
        <v>144</v>
      </c>
      <c r="AZ13" s="297" t="s">
        <v>143</v>
      </c>
      <c r="BA13" s="298"/>
      <c r="BB13" s="298"/>
      <c r="BC13" s="299"/>
      <c r="BD13" s="293" t="s">
        <v>99</v>
      </c>
      <c r="BF13" s="138" t="s">
        <v>138</v>
      </c>
      <c r="BG13" s="291"/>
      <c r="BH13" s="139"/>
      <c r="BI13" s="300" t="s">
        <v>100</v>
      </c>
      <c r="BJ13" s="300"/>
      <c r="BK13" s="300"/>
      <c r="BL13" s="300" t="s">
        <v>145</v>
      </c>
      <c r="BM13" s="300"/>
      <c r="BN13" s="300"/>
      <c r="BO13" s="138" t="s">
        <v>146</v>
      </c>
      <c r="BP13" s="291"/>
      <c r="BQ13" s="139"/>
      <c r="BR13" s="138" t="s">
        <v>149</v>
      </c>
      <c r="BS13" s="291"/>
      <c r="BT13" s="139"/>
      <c r="BU13" s="138" t="s">
        <v>150</v>
      </c>
      <c r="BV13" s="291"/>
      <c r="BW13" s="139"/>
      <c r="BX13" s="138" t="s">
        <v>147</v>
      </c>
      <c r="BY13" s="291"/>
      <c r="BZ13" s="139"/>
      <c r="CA13" s="300" t="s">
        <v>77</v>
      </c>
      <c r="CB13" s="300"/>
      <c r="CC13" s="300"/>
      <c r="CD13" s="300"/>
      <c r="CE13" s="270" t="s">
        <v>148</v>
      </c>
      <c r="CF13" s="270"/>
      <c r="CG13" s="270"/>
      <c r="CH13" s="271" t="s">
        <v>109</v>
      </c>
      <c r="CI13" s="272"/>
      <c r="CJ13" s="273"/>
      <c r="CK13" s="271" t="s">
        <v>156</v>
      </c>
      <c r="CL13" s="272"/>
      <c r="CM13" s="272"/>
      <c r="CN13" s="271" t="s">
        <v>155</v>
      </c>
      <c r="CO13" s="272"/>
      <c r="CP13" s="272"/>
      <c r="CQ13" s="138" t="s">
        <v>154</v>
      </c>
      <c r="CR13" s="291"/>
      <c r="CS13" s="139"/>
      <c r="CU13" s="138" t="s">
        <v>182</v>
      </c>
      <c r="CV13" s="291"/>
      <c r="CW13" s="139"/>
      <c r="CX13" s="117" t="s">
        <v>185</v>
      </c>
      <c r="CY13" s="138" t="s">
        <v>186</v>
      </c>
      <c r="CZ13" s="139"/>
      <c r="DA13" s="138" t="s">
        <v>187</v>
      </c>
      <c r="DB13" s="139"/>
    </row>
    <row r="14" spans="1:112" ht="20.45" customHeight="1">
      <c r="A14" s="144"/>
      <c r="B14" s="144"/>
      <c r="C14" s="200"/>
      <c r="D14" s="144" t="s">
        <v>25</v>
      </c>
      <c r="E14" s="144"/>
      <c r="F14" s="144" t="s">
        <v>26</v>
      </c>
      <c r="G14" s="144"/>
      <c r="H14" s="146" t="s">
        <v>97</v>
      </c>
      <c r="I14" s="148"/>
      <c r="J14" s="146" t="s">
        <v>107</v>
      </c>
      <c r="K14" s="148"/>
      <c r="L14" s="146" t="s">
        <v>98</v>
      </c>
      <c r="M14" s="148"/>
      <c r="N14" s="144"/>
      <c r="O14" s="144"/>
      <c r="P14" s="144"/>
      <c r="Q14" s="286"/>
      <c r="R14" s="287"/>
      <c r="S14" s="288"/>
      <c r="T14" s="144"/>
      <c r="U14" s="144"/>
      <c r="V14" s="144"/>
      <c r="W14" s="144"/>
      <c r="X14" s="144"/>
      <c r="Y14" s="144"/>
      <c r="Z14" s="282"/>
      <c r="AA14" s="282"/>
      <c r="AB14" s="144"/>
      <c r="AC14" s="144"/>
      <c r="AD14" s="144"/>
      <c r="AE14" s="282"/>
      <c r="AF14" s="282"/>
      <c r="AG14" s="289"/>
      <c r="AH14" s="289"/>
      <c r="AI14" s="289"/>
      <c r="AJ14" s="290"/>
      <c r="AK14" s="290"/>
      <c r="AL14" s="290"/>
      <c r="AM14" s="290"/>
      <c r="AN14" s="290"/>
      <c r="AO14" s="290"/>
      <c r="AP14" s="290"/>
      <c r="AQ14" s="290"/>
      <c r="AR14" s="11"/>
      <c r="AS14" s="279" t="s">
        <v>58</v>
      </c>
      <c r="AT14" s="279"/>
      <c r="AU14" s="279" t="s">
        <v>59</v>
      </c>
      <c r="AV14" s="280"/>
      <c r="AW14" s="281"/>
      <c r="AX14" s="281"/>
      <c r="AY14" s="79" t="s">
        <v>142</v>
      </c>
      <c r="AZ14" s="76" t="s">
        <v>139</v>
      </c>
      <c r="BA14" s="84" t="s">
        <v>140</v>
      </c>
      <c r="BB14" s="84" t="s">
        <v>141</v>
      </c>
      <c r="BC14" s="84" t="s">
        <v>94</v>
      </c>
      <c r="BD14" s="294"/>
      <c r="BF14" s="96" t="s">
        <v>101</v>
      </c>
      <c r="BG14" s="96" t="s">
        <v>102</v>
      </c>
      <c r="BH14" s="96" t="s">
        <v>103</v>
      </c>
      <c r="BI14" s="96" t="s">
        <v>104</v>
      </c>
      <c r="BJ14" s="96" t="s">
        <v>105</v>
      </c>
      <c r="BK14" s="96" t="s">
        <v>106</v>
      </c>
      <c r="BL14" s="96" t="s">
        <v>104</v>
      </c>
      <c r="BM14" s="96" t="s">
        <v>105</v>
      </c>
      <c r="BN14" s="96" t="s">
        <v>106</v>
      </c>
      <c r="BO14" s="97" t="s">
        <v>104</v>
      </c>
      <c r="BP14" s="97" t="s">
        <v>105</v>
      </c>
      <c r="BQ14" s="97" t="s">
        <v>106</v>
      </c>
      <c r="BR14" s="97" t="s">
        <v>104</v>
      </c>
      <c r="BS14" s="97" t="s">
        <v>105</v>
      </c>
      <c r="BT14" s="97" t="s">
        <v>106</v>
      </c>
      <c r="BU14" s="97" t="s">
        <v>104</v>
      </c>
      <c r="BV14" s="97" t="s">
        <v>105</v>
      </c>
      <c r="BW14" s="97" t="s">
        <v>106</v>
      </c>
      <c r="BX14" s="97" t="s">
        <v>104</v>
      </c>
      <c r="BY14" s="97" t="s">
        <v>105</v>
      </c>
      <c r="BZ14" s="97" t="s">
        <v>106</v>
      </c>
      <c r="CA14" s="98" t="s">
        <v>151</v>
      </c>
      <c r="CB14" s="98" t="s">
        <v>162</v>
      </c>
      <c r="CC14" s="98" t="s">
        <v>151</v>
      </c>
      <c r="CD14" s="98" t="s">
        <v>162</v>
      </c>
      <c r="CE14" s="96" t="s">
        <v>104</v>
      </c>
      <c r="CF14" s="96" t="s">
        <v>105</v>
      </c>
      <c r="CG14" s="96" t="s">
        <v>106</v>
      </c>
      <c r="CH14" s="97" t="s">
        <v>151</v>
      </c>
      <c r="CI14" s="97" t="s">
        <v>152</v>
      </c>
      <c r="CJ14" s="97" t="s">
        <v>153</v>
      </c>
      <c r="CK14" s="97" t="s">
        <v>104</v>
      </c>
      <c r="CL14" s="97" t="s">
        <v>105</v>
      </c>
      <c r="CM14" s="97" t="s">
        <v>106</v>
      </c>
      <c r="CN14" s="97" t="s">
        <v>104</v>
      </c>
      <c r="CO14" s="97" t="s">
        <v>105</v>
      </c>
      <c r="CP14" s="97" t="s">
        <v>106</v>
      </c>
      <c r="CQ14" s="97" t="s">
        <v>104</v>
      </c>
      <c r="CR14" s="97" t="s">
        <v>105</v>
      </c>
      <c r="CS14" s="97" t="s">
        <v>106</v>
      </c>
      <c r="CU14" s="138" t="s">
        <v>191</v>
      </c>
      <c r="CV14" s="139"/>
      <c r="CW14" s="118" t="s">
        <v>190</v>
      </c>
      <c r="CX14" s="118" t="s">
        <v>188</v>
      </c>
      <c r="CY14" s="118" t="s">
        <v>192</v>
      </c>
      <c r="CZ14" s="96"/>
      <c r="DA14" s="295" t="s">
        <v>189</v>
      </c>
      <c r="DB14" s="296"/>
    </row>
    <row r="15" spans="1:112" ht="16.149999999999999" customHeight="1">
      <c r="A15" s="193">
        <f>EOMONTH(C3,-1)+1</f>
        <v>45717</v>
      </c>
      <c r="B15" s="193"/>
      <c r="C15" s="42" t="str">
        <f t="shared" ref="C15:C45" si="0">TEXT(A15,"aaa")</f>
        <v>土</v>
      </c>
      <c r="D15" s="194"/>
      <c r="E15" s="195"/>
      <c r="F15" s="194"/>
      <c r="G15" s="195"/>
      <c r="H15" s="53"/>
      <c r="I15" s="53"/>
      <c r="J15" s="53"/>
      <c r="K15" s="54"/>
      <c r="L15" s="53"/>
      <c r="M15" s="53"/>
      <c r="N15" s="196" t="str">
        <f t="shared" ref="N15" si="1">IF(OR(D15="",F15=""),"",IF(T15&lt;W15,W15-T15,時間初期値))</f>
        <v/>
      </c>
      <c r="O15" s="196"/>
      <c r="P15" s="196"/>
      <c r="Q15" s="197" t="str">
        <f t="shared" ref="Q15" si="2">IF(OR(D15="",F15=""),"",IF(CC15&gt;CD15,CC15-CD15+CJ15,時間初期値)+IF(CH15&gt;CI15,CJ15,時間初期値)-BB15)</f>
        <v/>
      </c>
      <c r="R15" s="198"/>
      <c r="S15" s="199"/>
      <c r="T15" s="196" t="str">
        <f t="shared" ref="T15" si="3">IF(OR(D15="",F15=""),"",IF(CA15&gt;CB15,CA15-CB15-BC15,時間初期値))</f>
        <v/>
      </c>
      <c r="U15" s="196"/>
      <c r="V15" s="196"/>
      <c r="W15" s="196" t="str">
        <f t="shared" ref="W15" si="4">IF(OR(D15="",F15=""),"",IF(Z15&gt;所定労働時間,Z15-所定労働時間,時間初期値))</f>
        <v/>
      </c>
      <c r="X15" s="196"/>
      <c r="Y15" s="196"/>
      <c r="Z15" s="196" t="str">
        <f t="shared" ref="Z15" si="5">IF(OR(D15="",F15=""),"",IF(D15&gt;F15,1-D15-SUM(AY15:BC15)+F15,(ABS($F15-$D15))-SUM(AZ15:BC15)))</f>
        <v/>
      </c>
      <c r="AA15" s="196"/>
      <c r="AB15" s="39"/>
      <c r="AC15" s="39"/>
      <c r="AD15" s="39"/>
      <c r="AE15" s="196" t="str">
        <f t="shared" ref="AE15" si="6">IF(Z15="","",INT(Z15/$W$9)*$W$9)</f>
        <v/>
      </c>
      <c r="AF15" s="196"/>
      <c r="AG15" s="203"/>
      <c r="AH15" s="204"/>
      <c r="AI15" s="205"/>
      <c r="AJ15" s="206"/>
      <c r="AK15" s="207"/>
      <c r="AL15" s="207"/>
      <c r="AM15" s="207"/>
      <c r="AN15" s="207"/>
      <c r="AO15" s="207"/>
      <c r="AP15" s="207"/>
      <c r="AQ15" s="208"/>
      <c r="AR15" s="11"/>
      <c r="AS15" s="209"/>
      <c r="AT15" s="210"/>
      <c r="AU15" s="211"/>
      <c r="AV15" s="211"/>
      <c r="AW15" s="212" t="str">
        <f t="shared" ref="AW15" si="7">IF(OR(AS15="",AU15=""),"",IF(AND(D15="",F15=""),AU15-AS15-$D$10,AU15-AS15))</f>
        <v/>
      </c>
      <c r="AX15" s="212"/>
      <c r="AY15" s="77">
        <f>SUM(BL15:BN15)</f>
        <v>0</v>
      </c>
      <c r="AZ15" s="85">
        <f t="shared" ref="AZ15:AZ45" si="8">IF(BB15&lt;&gt;時間初期値,IF(AY15&gt;BB15,AY15-BB15,時間初期値),AY15)</f>
        <v>0</v>
      </c>
      <c r="BA15" s="86">
        <f t="shared" ref="BA15:BA45" si="9">SUM(BO15+BP15+BQ15)-BC15</f>
        <v>0</v>
      </c>
      <c r="BB15" s="87">
        <f>SUM(BX15+BY15+BZ15)+SUM(CQ15:CS15)-BC15</f>
        <v>0</v>
      </c>
      <c r="BC15" s="87">
        <f>SUM(CE15+CF15+CG15)</f>
        <v>0</v>
      </c>
      <c r="BD15" s="95">
        <f t="shared" ref="BD15:BD45" si="10">D15+所定労働時間+AY15</f>
        <v>0.31249999999999994</v>
      </c>
      <c r="BF15" s="109">
        <f t="shared" ref="BF15:BF45" si="11">I15-H15</f>
        <v>0</v>
      </c>
      <c r="BG15" s="109">
        <f t="shared" ref="BG15:BG45" si="12">K15-J15</f>
        <v>0</v>
      </c>
      <c r="BH15" s="109">
        <f t="shared" ref="BH15:BH45" si="13">M15-L15</f>
        <v>0</v>
      </c>
      <c r="BI15" s="110">
        <f t="shared" ref="BI15:BI45" si="14">IF(I15="",時間初期値,I15-D15-BF15)</f>
        <v>0</v>
      </c>
      <c r="BJ15" s="111">
        <f t="shared" ref="BJ15:BJ45" si="15">IF(K15="",時間初期値,K15-D15-BG15-BL15)</f>
        <v>0</v>
      </c>
      <c r="BK15" s="111">
        <f t="shared" ref="BK15:BK45" si="16">IF(M15="",時間初期値,M15-D15-BH15-BM15-BL15)</f>
        <v>0</v>
      </c>
      <c r="BL15" s="110">
        <f t="shared" ref="BL15:BL45" si="17">IF(BI15&lt;所定労働時間,BF15,時間初期値)</f>
        <v>0</v>
      </c>
      <c r="BM15" s="110">
        <f t="shared" ref="BM15:BM45" si="18">IF(BJ15&lt;所定労働時間,BG15,時間初期値)</f>
        <v>0</v>
      </c>
      <c r="BN15" s="110">
        <f t="shared" ref="BN15:BN45" si="19">IF(BK15&lt;所定労働時間,BH15,時間初期値)</f>
        <v>0</v>
      </c>
      <c r="BO15" s="110">
        <f t="shared" ref="BO15:BO45" si="20">IF(H15&gt;=BD15,BF15,時間初期値)</f>
        <v>0</v>
      </c>
      <c r="BP15" s="110">
        <f t="shared" ref="BP15:BP45" si="21">IF(J15&gt;=BD15,BG15,時間初期値)</f>
        <v>0</v>
      </c>
      <c r="BQ15" s="110">
        <f t="shared" ref="BQ15:BQ45" si="22">IF(L15&gt;=BD15,BH15,時間初期値)</f>
        <v>0</v>
      </c>
      <c r="BR15" s="110" t="str">
        <f t="shared" ref="BR15:BR45" si="23">IF(I15&lt;&gt;"",MIN(I15,深夜境界翌朝),"")</f>
        <v/>
      </c>
      <c r="BS15" s="110" t="str">
        <f t="shared" ref="BS15:BS45" si="24">IF(K15&lt;&gt;"",MIN(K15,深夜境界翌朝),"")</f>
        <v/>
      </c>
      <c r="BT15" s="110" t="str">
        <f t="shared" ref="BT15:BT45" si="25">IF(M15&lt;&gt;"",MIN(M15,深夜境界翌朝),"")</f>
        <v/>
      </c>
      <c r="BU15" s="110">
        <f t="shared" ref="BU15:BU45" si="26">MAX(H15,深夜境界夜)</f>
        <v>0.91666666666666663</v>
      </c>
      <c r="BV15" s="110">
        <f t="shared" ref="BV15:BV45" si="27">MAX(J15,深夜境界夜)</f>
        <v>0.91666666666666663</v>
      </c>
      <c r="BW15" s="110">
        <f t="shared" ref="BW15:BW45" si="28">MAX(L15,深夜境界夜)</f>
        <v>0.91666666666666663</v>
      </c>
      <c r="BX15" s="110">
        <f>IF( AND(BR15&lt;&gt;"",BR15&gt;BU15),BR15-BU15,時間初期値)</f>
        <v>0</v>
      </c>
      <c r="BY15" s="110">
        <f t="shared" ref="BY15:BY45" si="29">IF( AND(BS15&lt;&gt;"",BS15&gt;BV15),BS15-BV15,時間初期値)</f>
        <v>0</v>
      </c>
      <c r="BZ15" s="110">
        <f t="shared" ref="BZ15:BZ45" si="30">IF( AND(BT15&lt;&gt;"",BT15&gt;BW15),BT15-BW15,時間初期値)</f>
        <v>0</v>
      </c>
      <c r="CA15" s="109">
        <f t="shared" ref="CA15:CA45" si="31">MIN(F15,深夜境界翌朝)</f>
        <v>1.2083333333333333</v>
      </c>
      <c r="CB15" s="109">
        <f t="shared" ref="CB15:CB45" si="32">MAX(BD15,MAX(D15,深夜境界夜))</f>
        <v>0.91666666666666663</v>
      </c>
      <c r="CC15" s="109">
        <f t="shared" ref="CC15:CC45" si="33">IF(F15&lt;BD15,F15,MIN(深夜境界翌朝,BD15))</f>
        <v>0</v>
      </c>
      <c r="CD15" s="112">
        <f t="shared" ref="CD15:CD45" si="34">MAX(D15,深夜境界夜)</f>
        <v>0.91666666666666663</v>
      </c>
      <c r="CE15" s="110">
        <f t="shared" ref="CE15:CE45" si="35">IF(AND(BR15&lt;&gt;"",BR15&gt;BD15),BX15,時間初期値)</f>
        <v>0</v>
      </c>
      <c r="CF15" s="110">
        <f t="shared" ref="CF15:CF45" si="36">IF(AND(BS15&lt;&gt;"",BS15&gt;BD15),BY15,時間初期値)</f>
        <v>0</v>
      </c>
      <c r="CG15" s="110">
        <f t="shared" ref="CG15:CG45" si="37">IF(AND(BT15&lt;&gt;"",BT15&gt;BD15),BZ15,時間初期値)</f>
        <v>0</v>
      </c>
      <c r="CH15" s="113">
        <f t="shared" ref="CH15:CH45" si="38">MIN(F15,深夜境界朝)</f>
        <v>0.20833333333333334</v>
      </c>
      <c r="CI15" s="114">
        <f>MAX(D15,$BD$5)</f>
        <v>0</v>
      </c>
      <c r="CJ15" s="115">
        <f t="shared" ref="CJ15:CJ45" si="39">IF(CH15&gt;CI15,CH15-CI15,時間初期値)</f>
        <v>0.20833333333333334</v>
      </c>
      <c r="CK15" s="115" t="str">
        <f>IF(I15&lt;&gt;"",MIN(I15,深夜境界朝),"")</f>
        <v/>
      </c>
      <c r="CL15" s="115" t="str">
        <f t="shared" ref="CL15:CL45" si="40">IF(K15&lt;&gt;"",MIN(K15,深夜境界朝),"")</f>
        <v/>
      </c>
      <c r="CM15" s="115" t="str">
        <f t="shared" ref="CM15:CM45" si="41">IF(M15&lt;&gt;"",MIN(M15,深夜境界朝),"")</f>
        <v/>
      </c>
      <c r="CN15" s="115">
        <f t="shared" ref="CN15:CN45" si="42">MAX(H15,$BD$5)</f>
        <v>0</v>
      </c>
      <c r="CO15" s="115">
        <f t="shared" ref="CO15:CO45" si="43">MAX(J15,$BD$5)</f>
        <v>0</v>
      </c>
      <c r="CP15" s="115">
        <f t="shared" ref="CP15:CP45" si="44">MAX(L15,$BD$5)</f>
        <v>0</v>
      </c>
      <c r="CQ15" s="115">
        <f>IF( AND(CK15&lt;&gt;"",CK15&gt;CN15),CK15-CN15,時間初期値)</f>
        <v>0</v>
      </c>
      <c r="CR15" s="115">
        <f t="shared" ref="CR15:CR45" si="45">IF( AND(CL15&lt;&gt;"",CL15&gt;CO15),CL15-CO15,時間初期値)</f>
        <v>0</v>
      </c>
      <c r="CS15" s="115">
        <f t="shared" ref="CS15:CS45" si="46">IF( AND(CM15&lt;&gt;"",CM15&gt;CP15),CM15-CP15,時間初期値)</f>
        <v>0</v>
      </c>
      <c r="CU15" s="119">
        <f t="shared" ref="CU15:CU44" si="47">IF(AND(A15&lt;&gt;"",AE15&lt;&gt;""),WEEKDAY(A15,2),0)</f>
        <v>0</v>
      </c>
      <c r="CV15" s="120" t="str">
        <f>IF(AND(A15&lt;&gt;"",AE15&lt;&gt;"",NOT(ISERROR(VLOOKUP(A15,休日一覧!$A$2:$A$27,1,FALSE)))),"〇","×")</f>
        <v>×</v>
      </c>
      <c r="CW15" s="109">
        <f t="shared" ref="CW15:CW45" si="48">IF(AND(OR(CU15&gt;=6,CV15="〇"),CZ15=時間初期値),AE15,時間初期値)</f>
        <v>0</v>
      </c>
      <c r="CX15" s="109">
        <f t="shared" ref="CX15:CX45" si="49">IF(AND(OR(CU15&gt;=6,CV15="〇"),DA15=時間初期値),Q15+T15,時間初期値)</f>
        <v>0</v>
      </c>
      <c r="CY15" s="119" cm="1">
        <f t="array" ref="CY15">_xlfn.IFS(AND(D15&lt;&gt;"", W4+1&lt;=7),W4+1,(AND(D15&lt;&gt;"",W4=7)),1,TRUE, 0)</f>
        <v>0</v>
      </c>
      <c r="CZ15" s="110">
        <f t="shared" ref="CZ15:CZ45" si="50">IF(CY15=7,AE15,時間初期値)</f>
        <v>0</v>
      </c>
      <c r="DA15" s="135">
        <f t="shared" ref="DA15:DA45" si="51">IF(CY15=7, Q15+T15, 時間初期値)</f>
        <v>0</v>
      </c>
      <c r="DB15" s="136"/>
    </row>
    <row r="16" spans="1:112" ht="17.100000000000001" customHeight="1">
      <c r="A16" s="193">
        <f>IF(A15="","",IF((A15+1)&gt;(EOMONTH(C3,0)),"",A15+1))</f>
        <v>45718</v>
      </c>
      <c r="B16" s="193"/>
      <c r="C16" s="42" t="str">
        <f t="shared" si="0"/>
        <v>日</v>
      </c>
      <c r="D16" s="194"/>
      <c r="E16" s="195"/>
      <c r="F16" s="194"/>
      <c r="G16" s="195"/>
      <c r="H16" s="53"/>
      <c r="I16" s="53"/>
      <c r="J16" s="53"/>
      <c r="K16" s="54"/>
      <c r="L16" s="53"/>
      <c r="M16" s="54"/>
      <c r="N16" s="196" t="str">
        <f t="shared" ref="N16:N45" si="52">IF(OR(D16="",F16=""),"",IF(T16&lt;W16,W16-T16,時間初期値))</f>
        <v/>
      </c>
      <c r="O16" s="196"/>
      <c r="P16" s="196"/>
      <c r="Q16" s="197" t="str">
        <f t="shared" ref="Q16:Q45" si="53">IF(OR(D16="",F16=""),"",IF(CC16&gt;CD16,CC16-CD16+CJ16,時間初期値)+IF(CH16&gt;CI16,CJ16,時間初期値)-BB16)</f>
        <v/>
      </c>
      <c r="R16" s="198"/>
      <c r="S16" s="199"/>
      <c r="T16" s="196" t="str">
        <f t="shared" ref="T16:T45" si="54">IF(OR(D16="",F16=""),"",IF(CA16&gt;CB16,CA16-CB16-BC16,時間初期値))</f>
        <v/>
      </c>
      <c r="U16" s="196"/>
      <c r="V16" s="196"/>
      <c r="W16" s="196" t="str">
        <f t="shared" ref="W16:W45" si="55">IF(OR(D16="",F16=""),"",IF(Z16&gt;所定労働時間,Z16-所定労働時間,時間初期値))</f>
        <v/>
      </c>
      <c r="X16" s="196"/>
      <c r="Y16" s="196"/>
      <c r="Z16" s="196" t="str">
        <f t="shared" ref="Z16:Z45" si="56">IF(OR(D16="",F16=""),"",IF(D16&gt;F16,1-D16-SUM(AY16:BC16)+F16,(ABS($F16-$D16))-SUM(AZ16:BC16)))</f>
        <v/>
      </c>
      <c r="AA16" s="196"/>
      <c r="AB16" s="39"/>
      <c r="AC16" s="39"/>
      <c r="AD16" s="39"/>
      <c r="AE16" s="196" t="str">
        <f t="shared" ref="AE16:AE45" si="57">IF(Z16="","",INT(Z16/$W$9)*$W$9)</f>
        <v/>
      </c>
      <c r="AF16" s="196"/>
      <c r="AG16" s="203"/>
      <c r="AH16" s="204"/>
      <c r="AI16" s="205"/>
      <c r="AJ16" s="206"/>
      <c r="AK16" s="207"/>
      <c r="AL16" s="207"/>
      <c r="AM16" s="207"/>
      <c r="AN16" s="207"/>
      <c r="AO16" s="207"/>
      <c r="AP16" s="207"/>
      <c r="AQ16" s="208"/>
      <c r="AR16" s="25"/>
      <c r="AS16" s="209"/>
      <c r="AT16" s="210"/>
      <c r="AU16" s="211"/>
      <c r="AV16" s="211"/>
      <c r="AW16" s="212" t="str">
        <f t="shared" ref="AW16" si="58">IF(OR(AS16="",AU16=""),"",IF(AND(D16="",F16=""),AU16-AS16-$D$10,AU16-AS16))</f>
        <v/>
      </c>
      <c r="AX16" s="212"/>
      <c r="AY16" s="75">
        <f t="shared" ref="AY16:AY45" si="59">SUM(BL16:BN16)</f>
        <v>0</v>
      </c>
      <c r="AZ16" s="88">
        <f t="shared" si="8"/>
        <v>0</v>
      </c>
      <c r="BA16" s="89">
        <f t="shared" si="9"/>
        <v>0</v>
      </c>
      <c r="BB16" s="90">
        <f t="shared" ref="BB16:BB45" si="60">SUM(BX16+BY16+BZ16)+SUM(CQ16:CS16)-BC16</f>
        <v>0</v>
      </c>
      <c r="BC16" s="90">
        <f t="shared" ref="BC16:BC45" si="61">SUM(CE16+CF16+CG16)</f>
        <v>0</v>
      </c>
      <c r="BD16" s="95">
        <f t="shared" si="10"/>
        <v>0.31249999999999994</v>
      </c>
      <c r="BF16" s="109">
        <f t="shared" si="11"/>
        <v>0</v>
      </c>
      <c r="BG16" s="109">
        <f t="shared" si="12"/>
        <v>0</v>
      </c>
      <c r="BH16" s="109">
        <f t="shared" si="13"/>
        <v>0</v>
      </c>
      <c r="BI16" s="110">
        <f t="shared" si="14"/>
        <v>0</v>
      </c>
      <c r="BJ16" s="111">
        <f t="shared" si="15"/>
        <v>0</v>
      </c>
      <c r="BK16" s="111">
        <f t="shared" si="16"/>
        <v>0</v>
      </c>
      <c r="BL16" s="110">
        <f t="shared" si="17"/>
        <v>0</v>
      </c>
      <c r="BM16" s="110">
        <f t="shared" si="18"/>
        <v>0</v>
      </c>
      <c r="BN16" s="110">
        <f t="shared" si="19"/>
        <v>0</v>
      </c>
      <c r="BO16" s="110">
        <f t="shared" si="20"/>
        <v>0</v>
      </c>
      <c r="BP16" s="110">
        <f t="shared" si="21"/>
        <v>0</v>
      </c>
      <c r="BQ16" s="110">
        <f t="shared" si="22"/>
        <v>0</v>
      </c>
      <c r="BR16" s="110" t="str">
        <f t="shared" si="23"/>
        <v/>
      </c>
      <c r="BS16" s="110" t="str">
        <f t="shared" si="24"/>
        <v/>
      </c>
      <c r="BT16" s="110" t="str">
        <f t="shared" si="25"/>
        <v/>
      </c>
      <c r="BU16" s="110">
        <f t="shared" si="26"/>
        <v>0.91666666666666663</v>
      </c>
      <c r="BV16" s="110">
        <f t="shared" si="27"/>
        <v>0.91666666666666663</v>
      </c>
      <c r="BW16" s="110">
        <f t="shared" si="28"/>
        <v>0.91666666666666663</v>
      </c>
      <c r="BX16" s="110">
        <f t="shared" ref="BX16:BX45" si="62">IF( AND(BR16&lt;&gt;"",BR16&gt;BU16),BR16-BU16,時間初期値)</f>
        <v>0</v>
      </c>
      <c r="BY16" s="110">
        <f t="shared" si="29"/>
        <v>0</v>
      </c>
      <c r="BZ16" s="110">
        <f t="shared" si="30"/>
        <v>0</v>
      </c>
      <c r="CA16" s="109">
        <f t="shared" si="31"/>
        <v>1.2083333333333333</v>
      </c>
      <c r="CB16" s="109">
        <f t="shared" si="32"/>
        <v>0.91666666666666663</v>
      </c>
      <c r="CC16" s="109">
        <f t="shared" si="33"/>
        <v>0</v>
      </c>
      <c r="CD16" s="112">
        <f t="shared" si="34"/>
        <v>0.91666666666666663</v>
      </c>
      <c r="CE16" s="110">
        <f t="shared" si="35"/>
        <v>0</v>
      </c>
      <c r="CF16" s="110">
        <f t="shared" si="36"/>
        <v>0</v>
      </c>
      <c r="CG16" s="110">
        <f t="shared" si="37"/>
        <v>0</v>
      </c>
      <c r="CH16" s="113">
        <f t="shared" si="38"/>
        <v>0.20833333333333334</v>
      </c>
      <c r="CI16" s="114">
        <f t="shared" ref="CI16:CI45" si="63">MAX(D16,$BD$5)</f>
        <v>0</v>
      </c>
      <c r="CJ16" s="115">
        <f t="shared" si="39"/>
        <v>0.20833333333333334</v>
      </c>
      <c r="CK16" s="115" t="str">
        <f t="shared" ref="CK16:CK45" si="64">IF(I16&lt;&gt;"",MIN(I16,深夜境界朝),"")</f>
        <v/>
      </c>
      <c r="CL16" s="115" t="str">
        <f t="shared" si="40"/>
        <v/>
      </c>
      <c r="CM16" s="115" t="str">
        <f t="shared" si="41"/>
        <v/>
      </c>
      <c r="CN16" s="115">
        <f t="shared" si="42"/>
        <v>0</v>
      </c>
      <c r="CO16" s="115">
        <f t="shared" si="43"/>
        <v>0</v>
      </c>
      <c r="CP16" s="115">
        <f t="shared" si="44"/>
        <v>0</v>
      </c>
      <c r="CQ16" s="115">
        <f t="shared" ref="CQ16:CQ45" si="65">IF( AND(CK16&lt;&gt;"",CK16&gt;CN16),CK16-CN16,時間初期値)</f>
        <v>0</v>
      </c>
      <c r="CR16" s="115">
        <f t="shared" si="45"/>
        <v>0</v>
      </c>
      <c r="CS16" s="115">
        <f t="shared" si="46"/>
        <v>0</v>
      </c>
      <c r="CU16" s="119">
        <f t="shared" si="47"/>
        <v>0</v>
      </c>
      <c r="CV16" s="120" t="str">
        <f>IF(AND(A16&lt;&gt;"",AE16&lt;&gt;"",NOT(ISERROR(VLOOKUP(A16,休日一覧!$A$2:$A$27,1,FALSE)))),"〇","×")</f>
        <v>×</v>
      </c>
      <c r="CW16" s="109">
        <f t="shared" si="48"/>
        <v>0</v>
      </c>
      <c r="CX16" s="109">
        <f t="shared" si="49"/>
        <v>0</v>
      </c>
      <c r="CY16" s="119" cm="1">
        <f t="array" ref="CY16">_xlfn.IFS(AND(D16&lt;&gt;"", CY15+1&lt;=7),CY15+1,(AND(D16&lt;&gt;"",CY15=7)),1,TRUE, 0)</f>
        <v>0</v>
      </c>
      <c r="CZ16" s="110">
        <f t="shared" si="50"/>
        <v>0</v>
      </c>
      <c r="DA16" s="135">
        <f t="shared" si="51"/>
        <v>0</v>
      </c>
      <c r="DB16" s="136"/>
    </row>
    <row r="17" spans="1:106" ht="17.100000000000001" customHeight="1">
      <c r="A17" s="193">
        <f>IF(A16="","",IF((A16+1)&gt;(EOMONTH(C3,0)),"",A16+1))</f>
        <v>45719</v>
      </c>
      <c r="B17" s="193"/>
      <c r="C17" s="42" t="str">
        <f>TEXT(A17,"aaa")</f>
        <v>月</v>
      </c>
      <c r="D17" s="194">
        <v>0.375</v>
      </c>
      <c r="E17" s="195"/>
      <c r="F17" s="194">
        <v>0.72916666666666663</v>
      </c>
      <c r="G17" s="195"/>
      <c r="H17" s="53">
        <v>0.5</v>
      </c>
      <c r="I17" s="53">
        <v>0.54166666666666663</v>
      </c>
      <c r="J17" s="53"/>
      <c r="K17" s="54"/>
      <c r="L17" s="53"/>
      <c r="M17" s="54"/>
      <c r="N17" s="196">
        <f t="shared" si="52"/>
        <v>0</v>
      </c>
      <c r="O17" s="196"/>
      <c r="P17" s="196"/>
      <c r="Q17" s="197">
        <f t="shared" si="53"/>
        <v>0</v>
      </c>
      <c r="R17" s="198"/>
      <c r="S17" s="199"/>
      <c r="T17" s="196">
        <f t="shared" si="54"/>
        <v>0</v>
      </c>
      <c r="U17" s="196"/>
      <c r="V17" s="196"/>
      <c r="W17" s="196">
        <f t="shared" si="55"/>
        <v>0</v>
      </c>
      <c r="X17" s="196"/>
      <c r="Y17" s="196"/>
      <c r="Z17" s="196">
        <f t="shared" si="56"/>
        <v>0.3125</v>
      </c>
      <c r="AA17" s="196"/>
      <c r="AB17" s="39"/>
      <c r="AC17" s="39"/>
      <c r="AD17" s="39"/>
      <c r="AE17" s="196">
        <f t="shared" si="57"/>
        <v>0.3125</v>
      </c>
      <c r="AF17" s="196"/>
      <c r="AG17" s="203"/>
      <c r="AH17" s="204"/>
      <c r="AI17" s="205"/>
      <c r="AJ17" s="206" t="s">
        <v>214</v>
      </c>
      <c r="AK17" s="207"/>
      <c r="AL17" s="207"/>
      <c r="AM17" s="207"/>
      <c r="AN17" s="207"/>
      <c r="AO17" s="207"/>
      <c r="AP17" s="207"/>
      <c r="AQ17" s="208"/>
      <c r="AR17" s="25"/>
      <c r="AS17" s="209"/>
      <c r="AT17" s="210"/>
      <c r="AU17" s="211"/>
      <c r="AV17" s="211"/>
      <c r="AW17" s="212" t="str">
        <f t="shared" ref="AW17:AW32" si="66">IF(OR(AS17="",AU17=""),"",IF(AND(D17="",F17=""),AU17-AS17-$D$10,AU17-AS17))</f>
        <v/>
      </c>
      <c r="AX17" s="212"/>
      <c r="AY17" s="75">
        <f t="shared" si="59"/>
        <v>4.166666666666663E-2</v>
      </c>
      <c r="AZ17" s="88">
        <f t="shared" si="8"/>
        <v>4.166666666666663E-2</v>
      </c>
      <c r="BA17" s="89">
        <f t="shared" si="9"/>
        <v>0</v>
      </c>
      <c r="BB17" s="90">
        <f t="shared" si="60"/>
        <v>0</v>
      </c>
      <c r="BC17" s="90">
        <f t="shared" si="61"/>
        <v>0</v>
      </c>
      <c r="BD17" s="95">
        <f t="shared" si="10"/>
        <v>0.72916666666666663</v>
      </c>
      <c r="BF17" s="109">
        <f t="shared" si="11"/>
        <v>4.166666666666663E-2</v>
      </c>
      <c r="BG17" s="109">
        <f t="shared" si="12"/>
        <v>0</v>
      </c>
      <c r="BH17" s="109">
        <f t="shared" si="13"/>
        <v>0</v>
      </c>
      <c r="BI17" s="110">
        <f t="shared" si="14"/>
        <v>0.125</v>
      </c>
      <c r="BJ17" s="111">
        <f t="shared" si="15"/>
        <v>0</v>
      </c>
      <c r="BK17" s="111">
        <f t="shared" si="16"/>
        <v>0</v>
      </c>
      <c r="BL17" s="110">
        <f t="shared" si="17"/>
        <v>4.166666666666663E-2</v>
      </c>
      <c r="BM17" s="110">
        <f t="shared" si="18"/>
        <v>0</v>
      </c>
      <c r="BN17" s="110">
        <f t="shared" si="19"/>
        <v>0</v>
      </c>
      <c r="BO17" s="110">
        <f t="shared" si="20"/>
        <v>0</v>
      </c>
      <c r="BP17" s="110">
        <f t="shared" si="21"/>
        <v>0</v>
      </c>
      <c r="BQ17" s="110">
        <f t="shared" si="22"/>
        <v>0</v>
      </c>
      <c r="BR17" s="110">
        <f t="shared" si="23"/>
        <v>0.54166666666666663</v>
      </c>
      <c r="BS17" s="110" t="str">
        <f t="shared" si="24"/>
        <v/>
      </c>
      <c r="BT17" s="110" t="str">
        <f t="shared" si="25"/>
        <v/>
      </c>
      <c r="BU17" s="110">
        <f t="shared" si="26"/>
        <v>0.91666666666666663</v>
      </c>
      <c r="BV17" s="110">
        <f t="shared" si="27"/>
        <v>0.91666666666666663</v>
      </c>
      <c r="BW17" s="110">
        <f t="shared" si="28"/>
        <v>0.91666666666666663</v>
      </c>
      <c r="BX17" s="110">
        <f t="shared" si="62"/>
        <v>0</v>
      </c>
      <c r="BY17" s="110">
        <f t="shared" si="29"/>
        <v>0</v>
      </c>
      <c r="BZ17" s="110">
        <f t="shared" si="30"/>
        <v>0</v>
      </c>
      <c r="CA17" s="109">
        <f t="shared" si="31"/>
        <v>0.72916666666666663</v>
      </c>
      <c r="CB17" s="109">
        <f t="shared" si="32"/>
        <v>0.91666666666666663</v>
      </c>
      <c r="CC17" s="109">
        <f t="shared" si="33"/>
        <v>0.72916666666666663</v>
      </c>
      <c r="CD17" s="112">
        <f t="shared" si="34"/>
        <v>0.91666666666666663</v>
      </c>
      <c r="CE17" s="110">
        <f t="shared" si="35"/>
        <v>0</v>
      </c>
      <c r="CF17" s="110">
        <f t="shared" si="36"/>
        <v>0</v>
      </c>
      <c r="CG17" s="110">
        <f t="shared" si="37"/>
        <v>0</v>
      </c>
      <c r="CH17" s="113">
        <f t="shared" si="38"/>
        <v>0.20833333333333334</v>
      </c>
      <c r="CI17" s="114">
        <f t="shared" si="63"/>
        <v>0.375</v>
      </c>
      <c r="CJ17" s="115">
        <f t="shared" si="39"/>
        <v>0</v>
      </c>
      <c r="CK17" s="115">
        <f t="shared" si="64"/>
        <v>0.20833333333333334</v>
      </c>
      <c r="CL17" s="115" t="str">
        <f t="shared" si="40"/>
        <v/>
      </c>
      <c r="CM17" s="115" t="str">
        <f t="shared" si="41"/>
        <v/>
      </c>
      <c r="CN17" s="115">
        <f t="shared" si="42"/>
        <v>0.5</v>
      </c>
      <c r="CO17" s="115">
        <f t="shared" si="43"/>
        <v>0</v>
      </c>
      <c r="CP17" s="115">
        <f t="shared" si="44"/>
        <v>0</v>
      </c>
      <c r="CQ17" s="115">
        <f t="shared" si="65"/>
        <v>0</v>
      </c>
      <c r="CR17" s="115">
        <f t="shared" si="45"/>
        <v>0</v>
      </c>
      <c r="CS17" s="115">
        <f t="shared" si="46"/>
        <v>0</v>
      </c>
      <c r="CU17" s="119">
        <f t="shared" si="47"/>
        <v>1</v>
      </c>
      <c r="CV17" s="120" t="str">
        <f>IF(AND(A17&lt;&gt;"",AE17&lt;&gt;"",NOT(ISERROR(VLOOKUP(A17,休日一覧!$A$2:$A$27,1,FALSE)))),"〇","×")</f>
        <v>×</v>
      </c>
      <c r="CW17" s="109">
        <f t="shared" si="48"/>
        <v>0</v>
      </c>
      <c r="CX17" s="109">
        <f t="shared" si="49"/>
        <v>0</v>
      </c>
      <c r="CY17" s="119" cm="1">
        <f t="array" ref="CY17">_xlfn.IFS(AND(D17&lt;&gt;"", CY16+1&lt;=7),CY16+1,(AND(D17&lt;&gt;"",CY16=7)),1,TRUE, 0)</f>
        <v>1</v>
      </c>
      <c r="CZ17" s="110">
        <f t="shared" si="50"/>
        <v>0</v>
      </c>
      <c r="DA17" s="135">
        <f t="shared" si="51"/>
        <v>0</v>
      </c>
      <c r="DB17" s="136"/>
    </row>
    <row r="18" spans="1:106" ht="17.100000000000001" customHeight="1">
      <c r="A18" s="193">
        <f>IF(A17="","",IF((A17+1)&gt;(EOMONTH(C3,0)),"",A17+1))</f>
        <v>45720</v>
      </c>
      <c r="B18" s="193"/>
      <c r="C18" s="42" t="str">
        <f>TEXT(A18,"aaa")</f>
        <v>火</v>
      </c>
      <c r="D18" s="194">
        <v>0.375</v>
      </c>
      <c r="E18" s="195"/>
      <c r="F18" s="194">
        <v>0.72916666666666663</v>
      </c>
      <c r="G18" s="195"/>
      <c r="H18" s="53">
        <v>0.5</v>
      </c>
      <c r="I18" s="53">
        <v>0.54166666666666663</v>
      </c>
      <c r="J18" s="53"/>
      <c r="K18" s="53"/>
      <c r="L18" s="53"/>
      <c r="M18" s="54"/>
      <c r="N18" s="196">
        <f t="shared" si="52"/>
        <v>0</v>
      </c>
      <c r="O18" s="196"/>
      <c r="P18" s="196"/>
      <c r="Q18" s="197">
        <f t="shared" si="53"/>
        <v>0</v>
      </c>
      <c r="R18" s="198"/>
      <c r="S18" s="199"/>
      <c r="T18" s="196">
        <f t="shared" si="54"/>
        <v>0</v>
      </c>
      <c r="U18" s="196"/>
      <c r="V18" s="196"/>
      <c r="W18" s="196">
        <f t="shared" si="55"/>
        <v>0</v>
      </c>
      <c r="X18" s="196"/>
      <c r="Y18" s="196"/>
      <c r="Z18" s="196">
        <f t="shared" si="56"/>
        <v>0.3125</v>
      </c>
      <c r="AA18" s="196"/>
      <c r="AB18" s="39"/>
      <c r="AC18" s="39"/>
      <c r="AD18" s="39"/>
      <c r="AE18" s="196">
        <f t="shared" si="57"/>
        <v>0.3125</v>
      </c>
      <c r="AF18" s="196"/>
      <c r="AG18" s="203"/>
      <c r="AH18" s="204"/>
      <c r="AI18" s="205"/>
      <c r="AJ18" s="206" t="s">
        <v>215</v>
      </c>
      <c r="AK18" s="207"/>
      <c r="AL18" s="207"/>
      <c r="AM18" s="207"/>
      <c r="AN18" s="207"/>
      <c r="AO18" s="207"/>
      <c r="AP18" s="207"/>
      <c r="AQ18" s="208"/>
      <c r="AS18" s="209"/>
      <c r="AT18" s="210"/>
      <c r="AU18" s="213"/>
      <c r="AV18" s="214"/>
      <c r="AW18" s="212" t="str">
        <f t="shared" si="66"/>
        <v/>
      </c>
      <c r="AX18" s="212"/>
      <c r="AY18" s="75">
        <f t="shared" si="59"/>
        <v>4.166666666666663E-2</v>
      </c>
      <c r="AZ18" s="88">
        <f t="shared" si="8"/>
        <v>4.166666666666663E-2</v>
      </c>
      <c r="BA18" s="89">
        <f t="shared" si="9"/>
        <v>0</v>
      </c>
      <c r="BB18" s="90">
        <f t="shared" si="60"/>
        <v>0</v>
      </c>
      <c r="BC18" s="90">
        <f t="shared" si="61"/>
        <v>0</v>
      </c>
      <c r="BD18" s="95">
        <f t="shared" si="10"/>
        <v>0.72916666666666663</v>
      </c>
      <c r="BF18" s="109">
        <f t="shared" si="11"/>
        <v>4.166666666666663E-2</v>
      </c>
      <c r="BG18" s="109">
        <f t="shared" si="12"/>
        <v>0</v>
      </c>
      <c r="BH18" s="109">
        <f t="shared" si="13"/>
        <v>0</v>
      </c>
      <c r="BI18" s="110">
        <f t="shared" si="14"/>
        <v>0.125</v>
      </c>
      <c r="BJ18" s="111">
        <f t="shared" si="15"/>
        <v>0</v>
      </c>
      <c r="BK18" s="111">
        <f t="shared" si="16"/>
        <v>0</v>
      </c>
      <c r="BL18" s="110">
        <f t="shared" si="17"/>
        <v>4.166666666666663E-2</v>
      </c>
      <c r="BM18" s="110">
        <f t="shared" si="18"/>
        <v>0</v>
      </c>
      <c r="BN18" s="110">
        <f t="shared" si="19"/>
        <v>0</v>
      </c>
      <c r="BO18" s="110">
        <f t="shared" si="20"/>
        <v>0</v>
      </c>
      <c r="BP18" s="110">
        <f t="shared" si="21"/>
        <v>0</v>
      </c>
      <c r="BQ18" s="110">
        <f t="shared" si="22"/>
        <v>0</v>
      </c>
      <c r="BR18" s="110">
        <f t="shared" si="23"/>
        <v>0.54166666666666663</v>
      </c>
      <c r="BS18" s="110" t="str">
        <f t="shared" si="24"/>
        <v/>
      </c>
      <c r="BT18" s="110" t="str">
        <f t="shared" si="25"/>
        <v/>
      </c>
      <c r="BU18" s="110">
        <f t="shared" si="26"/>
        <v>0.91666666666666663</v>
      </c>
      <c r="BV18" s="110">
        <f t="shared" si="27"/>
        <v>0.91666666666666663</v>
      </c>
      <c r="BW18" s="110">
        <f t="shared" si="28"/>
        <v>0.91666666666666663</v>
      </c>
      <c r="BX18" s="110">
        <f t="shared" si="62"/>
        <v>0</v>
      </c>
      <c r="BY18" s="110">
        <f t="shared" si="29"/>
        <v>0</v>
      </c>
      <c r="BZ18" s="110">
        <f t="shared" si="30"/>
        <v>0</v>
      </c>
      <c r="CA18" s="109">
        <f t="shared" si="31"/>
        <v>0.72916666666666663</v>
      </c>
      <c r="CB18" s="109">
        <f t="shared" si="32"/>
        <v>0.91666666666666663</v>
      </c>
      <c r="CC18" s="109">
        <f t="shared" si="33"/>
        <v>0.72916666666666663</v>
      </c>
      <c r="CD18" s="112">
        <f t="shared" si="34"/>
        <v>0.91666666666666663</v>
      </c>
      <c r="CE18" s="110">
        <f t="shared" si="35"/>
        <v>0</v>
      </c>
      <c r="CF18" s="110">
        <f t="shared" si="36"/>
        <v>0</v>
      </c>
      <c r="CG18" s="110">
        <f t="shared" si="37"/>
        <v>0</v>
      </c>
      <c r="CH18" s="113">
        <f t="shared" si="38"/>
        <v>0.20833333333333334</v>
      </c>
      <c r="CI18" s="114">
        <f t="shared" si="63"/>
        <v>0.375</v>
      </c>
      <c r="CJ18" s="115">
        <f t="shared" si="39"/>
        <v>0</v>
      </c>
      <c r="CK18" s="115">
        <f t="shared" si="64"/>
        <v>0.20833333333333334</v>
      </c>
      <c r="CL18" s="115" t="str">
        <f t="shared" si="40"/>
        <v/>
      </c>
      <c r="CM18" s="115" t="str">
        <f t="shared" si="41"/>
        <v/>
      </c>
      <c r="CN18" s="115">
        <f t="shared" si="42"/>
        <v>0.5</v>
      </c>
      <c r="CO18" s="115">
        <f t="shared" si="43"/>
        <v>0</v>
      </c>
      <c r="CP18" s="115">
        <f t="shared" si="44"/>
        <v>0</v>
      </c>
      <c r="CQ18" s="115">
        <f t="shared" si="65"/>
        <v>0</v>
      </c>
      <c r="CR18" s="115">
        <f t="shared" si="45"/>
        <v>0</v>
      </c>
      <c r="CS18" s="115">
        <f t="shared" si="46"/>
        <v>0</v>
      </c>
      <c r="CU18" s="119">
        <f t="shared" si="47"/>
        <v>2</v>
      </c>
      <c r="CV18" s="120" t="str">
        <f>IF(AND(A18&lt;&gt;"",AE18&lt;&gt;"",NOT(ISERROR(VLOOKUP(A18,休日一覧!$A$2:$A$27,1,FALSE)))),"〇","×")</f>
        <v>×</v>
      </c>
      <c r="CW18" s="109">
        <f t="shared" si="48"/>
        <v>0</v>
      </c>
      <c r="CX18" s="109">
        <f t="shared" si="49"/>
        <v>0</v>
      </c>
      <c r="CY18" s="119" cm="1">
        <f t="array" ref="CY18">_xlfn.IFS(AND(D18&lt;&gt;"", CY17+1&lt;=7),CY17+1,(AND(D18&lt;&gt;"",CY17=7)),1,TRUE, 0)</f>
        <v>2</v>
      </c>
      <c r="CZ18" s="110">
        <f t="shared" si="50"/>
        <v>0</v>
      </c>
      <c r="DA18" s="135">
        <f t="shared" si="51"/>
        <v>0</v>
      </c>
      <c r="DB18" s="136"/>
    </row>
    <row r="19" spans="1:106" ht="17.100000000000001" customHeight="1">
      <c r="A19" s="193">
        <f>IF(A18="","",IF((A18+1)&gt;(EOMONTH(C3,0)),"",A18+1))</f>
        <v>45721</v>
      </c>
      <c r="B19" s="193"/>
      <c r="C19" s="42" t="str">
        <f t="shared" si="0"/>
        <v>水</v>
      </c>
      <c r="D19" s="194">
        <v>0.375</v>
      </c>
      <c r="E19" s="195"/>
      <c r="F19" s="194">
        <v>0.72916666666666663</v>
      </c>
      <c r="G19" s="195"/>
      <c r="H19" s="53">
        <v>0.5</v>
      </c>
      <c r="I19" s="53">
        <v>0.54166666666666663</v>
      </c>
      <c r="J19" s="53"/>
      <c r="K19" s="53"/>
      <c r="L19" s="53"/>
      <c r="M19" s="54"/>
      <c r="N19" s="196">
        <f t="shared" si="52"/>
        <v>0</v>
      </c>
      <c r="O19" s="196"/>
      <c r="P19" s="196"/>
      <c r="Q19" s="197">
        <f t="shared" si="53"/>
        <v>0</v>
      </c>
      <c r="R19" s="198"/>
      <c r="S19" s="199"/>
      <c r="T19" s="196">
        <f t="shared" si="54"/>
        <v>0</v>
      </c>
      <c r="U19" s="196"/>
      <c r="V19" s="196"/>
      <c r="W19" s="196">
        <f t="shared" si="55"/>
        <v>0</v>
      </c>
      <c r="X19" s="196"/>
      <c r="Y19" s="196"/>
      <c r="Z19" s="196">
        <f t="shared" si="56"/>
        <v>0.3125</v>
      </c>
      <c r="AA19" s="196"/>
      <c r="AB19" s="39"/>
      <c r="AC19" s="39"/>
      <c r="AD19" s="39"/>
      <c r="AE19" s="196">
        <f t="shared" si="57"/>
        <v>0.3125</v>
      </c>
      <c r="AF19" s="196"/>
      <c r="AG19" s="203"/>
      <c r="AH19" s="204"/>
      <c r="AI19" s="205"/>
      <c r="AJ19" s="206" t="s">
        <v>215</v>
      </c>
      <c r="AK19" s="207"/>
      <c r="AL19" s="207"/>
      <c r="AM19" s="207"/>
      <c r="AN19" s="207"/>
      <c r="AO19" s="207"/>
      <c r="AP19" s="207"/>
      <c r="AQ19" s="208"/>
      <c r="AS19" s="209"/>
      <c r="AT19" s="210"/>
      <c r="AU19" s="211"/>
      <c r="AV19" s="211"/>
      <c r="AW19" s="212" t="str">
        <f t="shared" si="66"/>
        <v/>
      </c>
      <c r="AX19" s="212"/>
      <c r="AY19" s="75">
        <f t="shared" si="59"/>
        <v>4.166666666666663E-2</v>
      </c>
      <c r="AZ19" s="88">
        <f t="shared" si="8"/>
        <v>4.166666666666663E-2</v>
      </c>
      <c r="BA19" s="89">
        <f t="shared" si="9"/>
        <v>0</v>
      </c>
      <c r="BB19" s="90">
        <f t="shared" si="60"/>
        <v>0</v>
      </c>
      <c r="BC19" s="90">
        <f t="shared" si="61"/>
        <v>0</v>
      </c>
      <c r="BD19" s="95">
        <f t="shared" si="10"/>
        <v>0.72916666666666663</v>
      </c>
      <c r="BF19" s="109">
        <f t="shared" si="11"/>
        <v>4.166666666666663E-2</v>
      </c>
      <c r="BG19" s="109">
        <f t="shared" si="12"/>
        <v>0</v>
      </c>
      <c r="BH19" s="109">
        <f t="shared" si="13"/>
        <v>0</v>
      </c>
      <c r="BI19" s="110">
        <f t="shared" si="14"/>
        <v>0.125</v>
      </c>
      <c r="BJ19" s="111">
        <f t="shared" si="15"/>
        <v>0</v>
      </c>
      <c r="BK19" s="111">
        <f t="shared" si="16"/>
        <v>0</v>
      </c>
      <c r="BL19" s="110">
        <f t="shared" si="17"/>
        <v>4.166666666666663E-2</v>
      </c>
      <c r="BM19" s="110">
        <f t="shared" si="18"/>
        <v>0</v>
      </c>
      <c r="BN19" s="110">
        <f t="shared" si="19"/>
        <v>0</v>
      </c>
      <c r="BO19" s="110">
        <f t="shared" si="20"/>
        <v>0</v>
      </c>
      <c r="BP19" s="110">
        <f t="shared" si="21"/>
        <v>0</v>
      </c>
      <c r="BQ19" s="110">
        <f t="shared" si="22"/>
        <v>0</v>
      </c>
      <c r="BR19" s="110">
        <f t="shared" si="23"/>
        <v>0.54166666666666663</v>
      </c>
      <c r="BS19" s="110" t="str">
        <f t="shared" si="24"/>
        <v/>
      </c>
      <c r="BT19" s="110" t="str">
        <f t="shared" si="25"/>
        <v/>
      </c>
      <c r="BU19" s="110">
        <f t="shared" si="26"/>
        <v>0.91666666666666663</v>
      </c>
      <c r="BV19" s="110">
        <f t="shared" si="27"/>
        <v>0.91666666666666663</v>
      </c>
      <c r="BW19" s="110">
        <f t="shared" si="28"/>
        <v>0.91666666666666663</v>
      </c>
      <c r="BX19" s="110">
        <f t="shared" si="62"/>
        <v>0</v>
      </c>
      <c r="BY19" s="110">
        <f t="shared" si="29"/>
        <v>0</v>
      </c>
      <c r="BZ19" s="110">
        <f t="shared" si="30"/>
        <v>0</v>
      </c>
      <c r="CA19" s="109">
        <f t="shared" si="31"/>
        <v>0.72916666666666663</v>
      </c>
      <c r="CB19" s="109">
        <f t="shared" si="32"/>
        <v>0.91666666666666663</v>
      </c>
      <c r="CC19" s="109">
        <f t="shared" si="33"/>
        <v>0.72916666666666663</v>
      </c>
      <c r="CD19" s="112">
        <f t="shared" si="34"/>
        <v>0.91666666666666663</v>
      </c>
      <c r="CE19" s="110">
        <f t="shared" si="35"/>
        <v>0</v>
      </c>
      <c r="CF19" s="110">
        <f t="shared" si="36"/>
        <v>0</v>
      </c>
      <c r="CG19" s="110">
        <f t="shared" si="37"/>
        <v>0</v>
      </c>
      <c r="CH19" s="113">
        <f t="shared" si="38"/>
        <v>0.20833333333333334</v>
      </c>
      <c r="CI19" s="114">
        <f t="shared" si="63"/>
        <v>0.375</v>
      </c>
      <c r="CJ19" s="115">
        <f t="shared" si="39"/>
        <v>0</v>
      </c>
      <c r="CK19" s="115">
        <f t="shared" si="64"/>
        <v>0.20833333333333334</v>
      </c>
      <c r="CL19" s="115" t="str">
        <f t="shared" si="40"/>
        <v/>
      </c>
      <c r="CM19" s="115" t="str">
        <f t="shared" si="41"/>
        <v/>
      </c>
      <c r="CN19" s="115">
        <f t="shared" si="42"/>
        <v>0.5</v>
      </c>
      <c r="CO19" s="115">
        <f t="shared" si="43"/>
        <v>0</v>
      </c>
      <c r="CP19" s="115">
        <f t="shared" si="44"/>
        <v>0</v>
      </c>
      <c r="CQ19" s="115">
        <f t="shared" si="65"/>
        <v>0</v>
      </c>
      <c r="CR19" s="115">
        <f t="shared" si="45"/>
        <v>0</v>
      </c>
      <c r="CS19" s="115">
        <f t="shared" si="46"/>
        <v>0</v>
      </c>
      <c r="CU19" s="119">
        <f t="shared" si="47"/>
        <v>3</v>
      </c>
      <c r="CV19" s="120" t="str">
        <f>IF(AND(A19&lt;&gt;"",AE19&lt;&gt;"",NOT(ISERROR(VLOOKUP(A19,休日一覧!$A$2:$A$27,1,FALSE)))),"〇","×")</f>
        <v>×</v>
      </c>
      <c r="CW19" s="109">
        <f t="shared" si="48"/>
        <v>0</v>
      </c>
      <c r="CX19" s="109">
        <f t="shared" si="49"/>
        <v>0</v>
      </c>
      <c r="CY19" s="119" cm="1">
        <f t="array" ref="CY19">_xlfn.IFS(AND(D19&lt;&gt;"", CY18+1&lt;=7),CY18+1,(AND(D19&lt;&gt;"",CY18=7)),1,TRUE, 0)</f>
        <v>3</v>
      </c>
      <c r="CZ19" s="110">
        <f t="shared" si="50"/>
        <v>0</v>
      </c>
      <c r="DA19" s="135">
        <f t="shared" si="51"/>
        <v>0</v>
      </c>
      <c r="DB19" s="136"/>
    </row>
    <row r="20" spans="1:106" ht="16.899999999999999" customHeight="1">
      <c r="A20" s="193">
        <f>IF(A19="","",IF((A19+1)&gt;(EOMONTH(C3,0)),"",A19+1))</f>
        <v>45722</v>
      </c>
      <c r="B20" s="193"/>
      <c r="C20" s="42" t="str">
        <f t="shared" si="0"/>
        <v>木</v>
      </c>
      <c r="D20" s="194">
        <v>0.375</v>
      </c>
      <c r="E20" s="195"/>
      <c r="F20" s="194">
        <v>0.72916666666666663</v>
      </c>
      <c r="G20" s="195"/>
      <c r="H20" s="53">
        <v>0.5</v>
      </c>
      <c r="I20" s="53">
        <v>0.54166666666666663</v>
      </c>
      <c r="J20" s="53"/>
      <c r="K20" s="54"/>
      <c r="L20" s="53"/>
      <c r="M20" s="54"/>
      <c r="N20" s="196">
        <f t="shared" si="52"/>
        <v>0</v>
      </c>
      <c r="O20" s="196"/>
      <c r="P20" s="196"/>
      <c r="Q20" s="197">
        <f t="shared" si="53"/>
        <v>0</v>
      </c>
      <c r="R20" s="198"/>
      <c r="S20" s="199"/>
      <c r="T20" s="196">
        <f t="shared" si="54"/>
        <v>0</v>
      </c>
      <c r="U20" s="196"/>
      <c r="V20" s="196"/>
      <c r="W20" s="196">
        <f t="shared" si="55"/>
        <v>0</v>
      </c>
      <c r="X20" s="196"/>
      <c r="Y20" s="196"/>
      <c r="Z20" s="196">
        <f t="shared" si="56"/>
        <v>0.3125</v>
      </c>
      <c r="AA20" s="196"/>
      <c r="AB20" s="39"/>
      <c r="AC20" s="39"/>
      <c r="AD20" s="39"/>
      <c r="AE20" s="196">
        <f t="shared" si="57"/>
        <v>0.3125</v>
      </c>
      <c r="AF20" s="196"/>
      <c r="AG20" s="203"/>
      <c r="AH20" s="204"/>
      <c r="AI20" s="205"/>
      <c r="AJ20" s="206" t="s">
        <v>215</v>
      </c>
      <c r="AK20" s="207"/>
      <c r="AL20" s="207"/>
      <c r="AM20" s="207"/>
      <c r="AN20" s="207"/>
      <c r="AO20" s="207"/>
      <c r="AP20" s="207"/>
      <c r="AQ20" s="208"/>
      <c r="AS20" s="209"/>
      <c r="AT20" s="210"/>
      <c r="AU20" s="211"/>
      <c r="AV20" s="211"/>
      <c r="AW20" s="212" t="str">
        <f t="shared" si="66"/>
        <v/>
      </c>
      <c r="AX20" s="212"/>
      <c r="AY20" s="75">
        <f t="shared" si="59"/>
        <v>4.166666666666663E-2</v>
      </c>
      <c r="AZ20" s="88">
        <f t="shared" si="8"/>
        <v>4.166666666666663E-2</v>
      </c>
      <c r="BA20" s="89">
        <f t="shared" si="9"/>
        <v>0</v>
      </c>
      <c r="BB20" s="90">
        <f t="shared" si="60"/>
        <v>0</v>
      </c>
      <c r="BC20" s="90">
        <f t="shared" si="61"/>
        <v>0</v>
      </c>
      <c r="BD20" s="95">
        <f t="shared" si="10"/>
        <v>0.72916666666666663</v>
      </c>
      <c r="BF20" s="109">
        <f t="shared" si="11"/>
        <v>4.166666666666663E-2</v>
      </c>
      <c r="BG20" s="109">
        <f t="shared" si="12"/>
        <v>0</v>
      </c>
      <c r="BH20" s="109">
        <f t="shared" si="13"/>
        <v>0</v>
      </c>
      <c r="BI20" s="110">
        <f t="shared" si="14"/>
        <v>0.125</v>
      </c>
      <c r="BJ20" s="111">
        <f t="shared" si="15"/>
        <v>0</v>
      </c>
      <c r="BK20" s="111">
        <f t="shared" si="16"/>
        <v>0</v>
      </c>
      <c r="BL20" s="110">
        <f t="shared" si="17"/>
        <v>4.166666666666663E-2</v>
      </c>
      <c r="BM20" s="110">
        <f t="shared" si="18"/>
        <v>0</v>
      </c>
      <c r="BN20" s="110">
        <f t="shared" si="19"/>
        <v>0</v>
      </c>
      <c r="BO20" s="110">
        <f t="shared" si="20"/>
        <v>0</v>
      </c>
      <c r="BP20" s="110">
        <f t="shared" si="21"/>
        <v>0</v>
      </c>
      <c r="BQ20" s="110">
        <f t="shared" si="22"/>
        <v>0</v>
      </c>
      <c r="BR20" s="110">
        <f t="shared" si="23"/>
        <v>0.54166666666666663</v>
      </c>
      <c r="BS20" s="110" t="str">
        <f t="shared" si="24"/>
        <v/>
      </c>
      <c r="BT20" s="110" t="str">
        <f t="shared" si="25"/>
        <v/>
      </c>
      <c r="BU20" s="110">
        <f t="shared" si="26"/>
        <v>0.91666666666666663</v>
      </c>
      <c r="BV20" s="110">
        <f t="shared" si="27"/>
        <v>0.91666666666666663</v>
      </c>
      <c r="BW20" s="110">
        <f t="shared" si="28"/>
        <v>0.91666666666666663</v>
      </c>
      <c r="BX20" s="110">
        <f t="shared" si="62"/>
        <v>0</v>
      </c>
      <c r="BY20" s="110">
        <f t="shared" si="29"/>
        <v>0</v>
      </c>
      <c r="BZ20" s="110">
        <f t="shared" si="30"/>
        <v>0</v>
      </c>
      <c r="CA20" s="109">
        <f t="shared" si="31"/>
        <v>0.72916666666666663</v>
      </c>
      <c r="CB20" s="109">
        <f t="shared" si="32"/>
        <v>0.91666666666666663</v>
      </c>
      <c r="CC20" s="109">
        <f t="shared" si="33"/>
        <v>0.72916666666666663</v>
      </c>
      <c r="CD20" s="112">
        <f t="shared" si="34"/>
        <v>0.91666666666666663</v>
      </c>
      <c r="CE20" s="110">
        <f t="shared" si="35"/>
        <v>0</v>
      </c>
      <c r="CF20" s="110">
        <f t="shared" si="36"/>
        <v>0</v>
      </c>
      <c r="CG20" s="110">
        <f t="shared" si="37"/>
        <v>0</v>
      </c>
      <c r="CH20" s="113">
        <f t="shared" si="38"/>
        <v>0.20833333333333334</v>
      </c>
      <c r="CI20" s="114">
        <f t="shared" si="63"/>
        <v>0.375</v>
      </c>
      <c r="CJ20" s="115">
        <f t="shared" si="39"/>
        <v>0</v>
      </c>
      <c r="CK20" s="115">
        <f t="shared" si="64"/>
        <v>0.20833333333333334</v>
      </c>
      <c r="CL20" s="115" t="str">
        <f t="shared" si="40"/>
        <v/>
      </c>
      <c r="CM20" s="115" t="str">
        <f t="shared" si="41"/>
        <v/>
      </c>
      <c r="CN20" s="115">
        <f t="shared" si="42"/>
        <v>0.5</v>
      </c>
      <c r="CO20" s="115">
        <f t="shared" si="43"/>
        <v>0</v>
      </c>
      <c r="CP20" s="115">
        <f t="shared" si="44"/>
        <v>0</v>
      </c>
      <c r="CQ20" s="115">
        <f t="shared" si="65"/>
        <v>0</v>
      </c>
      <c r="CR20" s="115">
        <f t="shared" si="45"/>
        <v>0</v>
      </c>
      <c r="CS20" s="115">
        <f t="shared" si="46"/>
        <v>0</v>
      </c>
      <c r="CU20" s="119">
        <f t="shared" si="47"/>
        <v>4</v>
      </c>
      <c r="CV20" s="120" t="str">
        <f>IF(AND(A20&lt;&gt;"",AE20&lt;&gt;"",NOT(ISERROR(VLOOKUP(A20,休日一覧!$A$2:$A$27,1,FALSE)))),"〇","×")</f>
        <v>×</v>
      </c>
      <c r="CW20" s="109">
        <f t="shared" si="48"/>
        <v>0</v>
      </c>
      <c r="CX20" s="109">
        <f t="shared" si="49"/>
        <v>0</v>
      </c>
      <c r="CY20" s="119" cm="1">
        <f t="array" ref="CY20">_xlfn.IFS(AND(D20&lt;&gt;"", CY19+1&lt;=7),CY19+1,(AND(D20&lt;&gt;"",CY19=7)),1,TRUE, 0)</f>
        <v>4</v>
      </c>
      <c r="CZ20" s="110">
        <f t="shared" si="50"/>
        <v>0</v>
      </c>
      <c r="DA20" s="135">
        <f t="shared" si="51"/>
        <v>0</v>
      </c>
      <c r="DB20" s="136"/>
    </row>
    <row r="21" spans="1:106" ht="16.5" customHeight="1">
      <c r="A21" s="193">
        <f>IF(A20="","",IF((A20+1)&gt;(EOMONTH(C3,0)),"",A20+1))</f>
        <v>45723</v>
      </c>
      <c r="B21" s="193"/>
      <c r="C21" s="42" t="str">
        <f t="shared" si="0"/>
        <v>金</v>
      </c>
      <c r="D21" s="194">
        <v>0.375</v>
      </c>
      <c r="E21" s="195"/>
      <c r="F21" s="194">
        <v>0.72916666666666663</v>
      </c>
      <c r="G21" s="195"/>
      <c r="H21" s="53">
        <v>0.5</v>
      </c>
      <c r="I21" s="53">
        <v>0.54166666666666663</v>
      </c>
      <c r="J21" s="53"/>
      <c r="K21" s="54"/>
      <c r="L21" s="53"/>
      <c r="M21" s="54"/>
      <c r="N21" s="196">
        <f t="shared" si="52"/>
        <v>0</v>
      </c>
      <c r="O21" s="196"/>
      <c r="P21" s="196"/>
      <c r="Q21" s="197">
        <f t="shared" si="53"/>
        <v>0</v>
      </c>
      <c r="R21" s="198"/>
      <c r="S21" s="199"/>
      <c r="T21" s="196">
        <f t="shared" si="54"/>
        <v>0</v>
      </c>
      <c r="U21" s="196"/>
      <c r="V21" s="196"/>
      <c r="W21" s="196">
        <f t="shared" si="55"/>
        <v>0</v>
      </c>
      <c r="X21" s="196"/>
      <c r="Y21" s="196"/>
      <c r="Z21" s="196">
        <f t="shared" si="56"/>
        <v>0.3125</v>
      </c>
      <c r="AA21" s="196"/>
      <c r="AB21" s="39"/>
      <c r="AC21" s="39"/>
      <c r="AD21" s="39"/>
      <c r="AE21" s="196">
        <f t="shared" si="57"/>
        <v>0.3125</v>
      </c>
      <c r="AF21" s="196"/>
      <c r="AG21" s="203"/>
      <c r="AH21" s="204"/>
      <c r="AI21" s="205"/>
      <c r="AJ21" s="206" t="s">
        <v>215</v>
      </c>
      <c r="AK21" s="207"/>
      <c r="AL21" s="207"/>
      <c r="AM21" s="207"/>
      <c r="AN21" s="207"/>
      <c r="AO21" s="207"/>
      <c r="AP21" s="207"/>
      <c r="AQ21" s="208"/>
      <c r="AS21" s="209"/>
      <c r="AT21" s="210"/>
      <c r="AU21" s="211"/>
      <c r="AV21" s="211"/>
      <c r="AW21" s="212" t="str">
        <f t="shared" si="66"/>
        <v/>
      </c>
      <c r="AX21" s="212"/>
      <c r="AY21" s="75">
        <f t="shared" si="59"/>
        <v>4.166666666666663E-2</v>
      </c>
      <c r="AZ21" s="88">
        <f t="shared" si="8"/>
        <v>4.166666666666663E-2</v>
      </c>
      <c r="BA21" s="89">
        <f t="shared" si="9"/>
        <v>0</v>
      </c>
      <c r="BB21" s="90">
        <f t="shared" si="60"/>
        <v>0</v>
      </c>
      <c r="BC21" s="90">
        <f t="shared" si="61"/>
        <v>0</v>
      </c>
      <c r="BD21" s="95">
        <f t="shared" si="10"/>
        <v>0.72916666666666663</v>
      </c>
      <c r="BF21" s="109">
        <f t="shared" si="11"/>
        <v>4.166666666666663E-2</v>
      </c>
      <c r="BG21" s="109">
        <f t="shared" si="12"/>
        <v>0</v>
      </c>
      <c r="BH21" s="109">
        <f t="shared" si="13"/>
        <v>0</v>
      </c>
      <c r="BI21" s="110">
        <f t="shared" si="14"/>
        <v>0.125</v>
      </c>
      <c r="BJ21" s="111">
        <f t="shared" si="15"/>
        <v>0</v>
      </c>
      <c r="BK21" s="111">
        <f t="shared" si="16"/>
        <v>0</v>
      </c>
      <c r="BL21" s="110">
        <f t="shared" si="17"/>
        <v>4.166666666666663E-2</v>
      </c>
      <c r="BM21" s="110">
        <f t="shared" si="18"/>
        <v>0</v>
      </c>
      <c r="BN21" s="110">
        <f t="shared" si="19"/>
        <v>0</v>
      </c>
      <c r="BO21" s="110">
        <f t="shared" si="20"/>
        <v>0</v>
      </c>
      <c r="BP21" s="110">
        <f t="shared" si="21"/>
        <v>0</v>
      </c>
      <c r="BQ21" s="110">
        <f t="shared" si="22"/>
        <v>0</v>
      </c>
      <c r="BR21" s="110">
        <f t="shared" si="23"/>
        <v>0.54166666666666663</v>
      </c>
      <c r="BS21" s="110" t="str">
        <f t="shared" si="24"/>
        <v/>
      </c>
      <c r="BT21" s="110" t="str">
        <f t="shared" si="25"/>
        <v/>
      </c>
      <c r="BU21" s="110">
        <f t="shared" si="26"/>
        <v>0.91666666666666663</v>
      </c>
      <c r="BV21" s="110">
        <f t="shared" si="27"/>
        <v>0.91666666666666663</v>
      </c>
      <c r="BW21" s="110">
        <f t="shared" si="28"/>
        <v>0.91666666666666663</v>
      </c>
      <c r="BX21" s="110">
        <f t="shared" si="62"/>
        <v>0</v>
      </c>
      <c r="BY21" s="110">
        <f t="shared" si="29"/>
        <v>0</v>
      </c>
      <c r="BZ21" s="110">
        <f t="shared" si="30"/>
        <v>0</v>
      </c>
      <c r="CA21" s="109">
        <f t="shared" si="31"/>
        <v>0.72916666666666663</v>
      </c>
      <c r="CB21" s="109">
        <f t="shared" si="32"/>
        <v>0.91666666666666663</v>
      </c>
      <c r="CC21" s="109">
        <f t="shared" si="33"/>
        <v>0.72916666666666663</v>
      </c>
      <c r="CD21" s="112">
        <f t="shared" si="34"/>
        <v>0.91666666666666663</v>
      </c>
      <c r="CE21" s="110">
        <f t="shared" si="35"/>
        <v>0</v>
      </c>
      <c r="CF21" s="110">
        <f t="shared" si="36"/>
        <v>0</v>
      </c>
      <c r="CG21" s="110">
        <f t="shared" si="37"/>
        <v>0</v>
      </c>
      <c r="CH21" s="113">
        <f t="shared" si="38"/>
        <v>0.20833333333333334</v>
      </c>
      <c r="CI21" s="114">
        <f t="shared" si="63"/>
        <v>0.375</v>
      </c>
      <c r="CJ21" s="115">
        <f t="shared" si="39"/>
        <v>0</v>
      </c>
      <c r="CK21" s="115">
        <f t="shared" si="64"/>
        <v>0.20833333333333334</v>
      </c>
      <c r="CL21" s="115" t="str">
        <f t="shared" si="40"/>
        <v/>
      </c>
      <c r="CM21" s="115" t="str">
        <f t="shared" si="41"/>
        <v/>
      </c>
      <c r="CN21" s="115">
        <f t="shared" si="42"/>
        <v>0.5</v>
      </c>
      <c r="CO21" s="115">
        <f t="shared" si="43"/>
        <v>0</v>
      </c>
      <c r="CP21" s="115">
        <f t="shared" si="44"/>
        <v>0</v>
      </c>
      <c r="CQ21" s="115">
        <f t="shared" si="65"/>
        <v>0</v>
      </c>
      <c r="CR21" s="115">
        <f t="shared" si="45"/>
        <v>0</v>
      </c>
      <c r="CS21" s="115">
        <f t="shared" si="46"/>
        <v>0</v>
      </c>
      <c r="CU21" s="119">
        <f t="shared" si="47"/>
        <v>5</v>
      </c>
      <c r="CV21" s="120" t="str">
        <f>IF(AND(A21&lt;&gt;"",AE21&lt;&gt;"",NOT(ISERROR(VLOOKUP(A21,休日一覧!$A$2:$A$27,1,FALSE)))),"〇","×")</f>
        <v>×</v>
      </c>
      <c r="CW21" s="109">
        <f t="shared" si="48"/>
        <v>0</v>
      </c>
      <c r="CX21" s="109">
        <f t="shared" si="49"/>
        <v>0</v>
      </c>
      <c r="CY21" s="119" cm="1">
        <f t="array" ref="CY21">_xlfn.IFS(AND(D21&lt;&gt;"", CY20+1&lt;=7),CY20+1,(AND(D21&lt;&gt;"",CY20=7)),1,TRUE, 0)</f>
        <v>5</v>
      </c>
      <c r="CZ21" s="110">
        <f t="shared" si="50"/>
        <v>0</v>
      </c>
      <c r="DA21" s="135">
        <f t="shared" si="51"/>
        <v>0</v>
      </c>
      <c r="DB21" s="136"/>
    </row>
    <row r="22" spans="1:106" ht="17.100000000000001" customHeight="1">
      <c r="A22" s="193">
        <f>IF(A21="","",IF((A21+1)&gt;(EOMONTH(C3,0)),"",A21+1))</f>
        <v>45724</v>
      </c>
      <c r="B22" s="193"/>
      <c r="C22" s="42" t="str">
        <f t="shared" si="0"/>
        <v>土</v>
      </c>
      <c r="D22" s="194"/>
      <c r="E22" s="195"/>
      <c r="F22" s="194"/>
      <c r="G22" s="195"/>
      <c r="H22" s="53"/>
      <c r="I22" s="53"/>
      <c r="J22" s="53"/>
      <c r="K22" s="54"/>
      <c r="L22" s="53"/>
      <c r="M22" s="54"/>
      <c r="N22" s="196" t="str">
        <f t="shared" si="52"/>
        <v/>
      </c>
      <c r="O22" s="196"/>
      <c r="P22" s="196"/>
      <c r="Q22" s="197" t="str">
        <f t="shared" si="53"/>
        <v/>
      </c>
      <c r="R22" s="198"/>
      <c r="S22" s="199"/>
      <c r="T22" s="196" t="str">
        <f t="shared" si="54"/>
        <v/>
      </c>
      <c r="U22" s="196"/>
      <c r="V22" s="196"/>
      <c r="W22" s="196" t="str">
        <f t="shared" si="55"/>
        <v/>
      </c>
      <c r="X22" s="196"/>
      <c r="Y22" s="196"/>
      <c r="Z22" s="196" t="str">
        <f t="shared" si="56"/>
        <v/>
      </c>
      <c r="AA22" s="196"/>
      <c r="AB22" s="39"/>
      <c r="AC22" s="39"/>
      <c r="AD22" s="39"/>
      <c r="AE22" s="196" t="str">
        <f t="shared" si="57"/>
        <v/>
      </c>
      <c r="AF22" s="196"/>
      <c r="AG22" s="203"/>
      <c r="AH22" s="204"/>
      <c r="AI22" s="205"/>
      <c r="AJ22" s="206"/>
      <c r="AK22" s="207"/>
      <c r="AL22" s="207"/>
      <c r="AM22" s="207"/>
      <c r="AN22" s="207"/>
      <c r="AO22" s="207"/>
      <c r="AP22" s="207"/>
      <c r="AQ22" s="208"/>
      <c r="AS22" s="209"/>
      <c r="AT22" s="210"/>
      <c r="AU22" s="211"/>
      <c r="AV22" s="211"/>
      <c r="AW22" s="212" t="str">
        <f t="shared" si="66"/>
        <v/>
      </c>
      <c r="AX22" s="212"/>
      <c r="AY22" s="75">
        <f t="shared" si="59"/>
        <v>0</v>
      </c>
      <c r="AZ22" s="88">
        <f t="shared" si="8"/>
        <v>0</v>
      </c>
      <c r="BA22" s="89">
        <f t="shared" si="9"/>
        <v>0</v>
      </c>
      <c r="BB22" s="90">
        <f t="shared" si="60"/>
        <v>0</v>
      </c>
      <c r="BC22" s="90">
        <f t="shared" si="61"/>
        <v>0</v>
      </c>
      <c r="BD22" s="95">
        <f>D22+所定労働時間+AY22</f>
        <v>0.31249999999999994</v>
      </c>
      <c r="BF22" s="109">
        <f>I22-H22</f>
        <v>0</v>
      </c>
      <c r="BG22" s="109">
        <f>K22-J22</f>
        <v>0</v>
      </c>
      <c r="BH22" s="109">
        <f>M22-L22</f>
        <v>0</v>
      </c>
      <c r="BI22" s="110">
        <f>IF(I22="",時間初期値,I22-D22-BF22)</f>
        <v>0</v>
      </c>
      <c r="BJ22" s="111">
        <f>IF(K22="",時間初期値,K22-D22-BG22-BL22)</f>
        <v>0</v>
      </c>
      <c r="BK22" s="111">
        <f>IF(M22="",時間初期値,M22-D22-BH22-BM22-BL22)</f>
        <v>0</v>
      </c>
      <c r="BL22" s="110">
        <f t="shared" si="17"/>
        <v>0</v>
      </c>
      <c r="BM22" s="110">
        <f t="shared" si="18"/>
        <v>0</v>
      </c>
      <c r="BN22" s="110">
        <f t="shared" si="19"/>
        <v>0</v>
      </c>
      <c r="BO22" s="110">
        <f>IF(H22&gt;=BD22,BF22,時間初期値)</f>
        <v>0</v>
      </c>
      <c r="BP22" s="110">
        <f>IF(J22&gt;=BD22,BG22,時間初期値)</f>
        <v>0</v>
      </c>
      <c r="BQ22" s="110">
        <f>IF(L22&gt;=BD22,BH22,時間初期値)</f>
        <v>0</v>
      </c>
      <c r="BR22" s="110" t="str">
        <f>IF(I22&lt;&gt;"",MIN(I22,深夜境界翌朝),"")</f>
        <v/>
      </c>
      <c r="BS22" s="110" t="str">
        <f t="shared" si="24"/>
        <v/>
      </c>
      <c r="BT22" s="110" t="str">
        <f t="shared" si="25"/>
        <v/>
      </c>
      <c r="BU22" s="110">
        <f>MAX(H22,深夜境界夜)</f>
        <v>0.91666666666666663</v>
      </c>
      <c r="BV22" s="110">
        <f>MAX(J22,深夜境界夜)</f>
        <v>0.91666666666666663</v>
      </c>
      <c r="BW22" s="110">
        <f>MAX(L22,深夜境界夜)</f>
        <v>0.91666666666666663</v>
      </c>
      <c r="BX22" s="110">
        <f t="shared" si="62"/>
        <v>0</v>
      </c>
      <c r="BY22" s="110">
        <f t="shared" si="29"/>
        <v>0</v>
      </c>
      <c r="BZ22" s="110">
        <f t="shared" si="30"/>
        <v>0</v>
      </c>
      <c r="CA22" s="109">
        <f>MIN(F22,深夜境界翌朝)</f>
        <v>1.2083333333333333</v>
      </c>
      <c r="CB22" s="109">
        <f>MAX(BD22,MAX(D22,深夜境界夜))</f>
        <v>0.91666666666666663</v>
      </c>
      <c r="CC22" s="109">
        <f>IF(F22&lt;BD22,F22,MIN(深夜境界翌朝,BD22))</f>
        <v>0</v>
      </c>
      <c r="CD22" s="112">
        <f>MAX(D22,深夜境界夜)</f>
        <v>0.91666666666666663</v>
      </c>
      <c r="CE22" s="110">
        <f t="shared" si="35"/>
        <v>0</v>
      </c>
      <c r="CF22" s="110">
        <f t="shared" si="36"/>
        <v>0</v>
      </c>
      <c r="CG22" s="110">
        <f t="shared" si="37"/>
        <v>0</v>
      </c>
      <c r="CH22" s="113">
        <f>MIN(F22,深夜境界朝)</f>
        <v>0.20833333333333334</v>
      </c>
      <c r="CI22" s="114">
        <f>MAX(D22,$BD$5)</f>
        <v>0</v>
      </c>
      <c r="CJ22" s="115">
        <f t="shared" si="39"/>
        <v>0.20833333333333334</v>
      </c>
      <c r="CK22" s="115" t="str">
        <f>IF(I22&lt;&gt;"",MIN(I22,深夜境界朝),"")</f>
        <v/>
      </c>
      <c r="CL22" s="115" t="str">
        <f t="shared" si="40"/>
        <v/>
      </c>
      <c r="CM22" s="115" t="str">
        <f t="shared" si="41"/>
        <v/>
      </c>
      <c r="CN22" s="115">
        <f>MAX(H22,$BD$5)</f>
        <v>0</v>
      </c>
      <c r="CO22" s="115">
        <f>MAX(J22,$BD$5)</f>
        <v>0</v>
      </c>
      <c r="CP22" s="115">
        <f>MAX(L22,$BD$5)</f>
        <v>0</v>
      </c>
      <c r="CQ22" s="115">
        <f t="shared" si="65"/>
        <v>0</v>
      </c>
      <c r="CR22" s="115">
        <f t="shared" si="45"/>
        <v>0</v>
      </c>
      <c r="CS22" s="115">
        <f t="shared" si="46"/>
        <v>0</v>
      </c>
      <c r="CU22" s="119">
        <f t="shared" si="47"/>
        <v>0</v>
      </c>
      <c r="CV22" s="120" t="str">
        <f>IF(AND(A22&lt;&gt;"",AE22&lt;&gt;"",NOT(ISERROR(VLOOKUP(A22,休日一覧!$A$2:$A$27,1,FALSE)))),"〇","×")</f>
        <v>×</v>
      </c>
      <c r="CW22" s="109">
        <f t="shared" si="48"/>
        <v>0</v>
      </c>
      <c r="CX22" s="109">
        <f t="shared" si="49"/>
        <v>0</v>
      </c>
      <c r="CY22" s="119" cm="1">
        <f t="array" ref="CY22">_xlfn.IFS(AND(D22&lt;&gt;"", CY21+1&lt;=7),CY21+1,(AND(D22&lt;&gt;"",CY21=7)),1,TRUE, 0)</f>
        <v>0</v>
      </c>
      <c r="CZ22" s="110">
        <f t="shared" si="50"/>
        <v>0</v>
      </c>
      <c r="DA22" s="135">
        <f t="shared" si="51"/>
        <v>0</v>
      </c>
      <c r="DB22" s="136"/>
    </row>
    <row r="23" spans="1:106" ht="17.100000000000001" customHeight="1">
      <c r="A23" s="193">
        <f>IF(A22="","",IF((A22+1)&gt;(EOMONTH(C3,0)),"",A22+1))</f>
        <v>45725</v>
      </c>
      <c r="B23" s="193"/>
      <c r="C23" s="42" t="str">
        <f t="shared" si="0"/>
        <v>日</v>
      </c>
      <c r="D23" s="194"/>
      <c r="E23" s="195"/>
      <c r="F23" s="194"/>
      <c r="G23" s="195"/>
      <c r="H23" s="53"/>
      <c r="I23" s="53"/>
      <c r="J23" s="53"/>
      <c r="K23" s="54"/>
      <c r="L23" s="53"/>
      <c r="M23" s="54"/>
      <c r="N23" s="196" t="str">
        <f t="shared" si="52"/>
        <v/>
      </c>
      <c r="O23" s="196"/>
      <c r="P23" s="196"/>
      <c r="Q23" s="197" t="str">
        <f t="shared" si="53"/>
        <v/>
      </c>
      <c r="R23" s="198"/>
      <c r="S23" s="199"/>
      <c r="T23" s="196" t="str">
        <f t="shared" si="54"/>
        <v/>
      </c>
      <c r="U23" s="196"/>
      <c r="V23" s="196"/>
      <c r="W23" s="196" t="str">
        <f t="shared" si="55"/>
        <v/>
      </c>
      <c r="X23" s="196"/>
      <c r="Y23" s="196"/>
      <c r="Z23" s="196" t="str">
        <f t="shared" si="56"/>
        <v/>
      </c>
      <c r="AA23" s="196"/>
      <c r="AB23" s="39"/>
      <c r="AC23" s="39"/>
      <c r="AD23" s="39"/>
      <c r="AE23" s="196" t="str">
        <f t="shared" si="57"/>
        <v/>
      </c>
      <c r="AF23" s="196"/>
      <c r="AG23" s="203"/>
      <c r="AH23" s="204"/>
      <c r="AI23" s="205"/>
      <c r="AJ23" s="206"/>
      <c r="AK23" s="207"/>
      <c r="AL23" s="207"/>
      <c r="AM23" s="207"/>
      <c r="AN23" s="207"/>
      <c r="AO23" s="207"/>
      <c r="AP23" s="207"/>
      <c r="AQ23" s="208"/>
      <c r="AS23" s="209"/>
      <c r="AT23" s="210"/>
      <c r="AU23" s="211"/>
      <c r="AV23" s="211"/>
      <c r="AW23" s="212" t="str">
        <f t="shared" si="66"/>
        <v/>
      </c>
      <c r="AX23" s="212"/>
      <c r="AY23" s="75">
        <f t="shared" si="59"/>
        <v>0</v>
      </c>
      <c r="AZ23" s="88">
        <f t="shared" si="8"/>
        <v>0</v>
      </c>
      <c r="BA23" s="89">
        <f t="shared" si="9"/>
        <v>0</v>
      </c>
      <c r="BB23" s="90">
        <f t="shared" si="60"/>
        <v>0</v>
      </c>
      <c r="BC23" s="90">
        <f t="shared" si="61"/>
        <v>0</v>
      </c>
      <c r="BD23" s="95">
        <f>D23+所定労働時間+AY23</f>
        <v>0.31249999999999994</v>
      </c>
      <c r="BF23" s="109">
        <f>I23-H23</f>
        <v>0</v>
      </c>
      <c r="BG23" s="109">
        <f t="shared" si="12"/>
        <v>0</v>
      </c>
      <c r="BH23" s="109">
        <f t="shared" si="13"/>
        <v>0</v>
      </c>
      <c r="BI23" s="110">
        <f>IF(I23="",時間初期値,I23-D23-BF23)</f>
        <v>0</v>
      </c>
      <c r="BJ23" s="111">
        <f>IF(K23="",時間初期値,K23-D23-BG23-BL23)</f>
        <v>0</v>
      </c>
      <c r="BK23" s="111">
        <f>IF(M23="",時間初期値,M23-D23-BH23-BM23-BL23)</f>
        <v>0</v>
      </c>
      <c r="BL23" s="110">
        <f t="shared" si="17"/>
        <v>0</v>
      </c>
      <c r="BM23" s="110">
        <f t="shared" si="18"/>
        <v>0</v>
      </c>
      <c r="BN23" s="110">
        <f t="shared" si="19"/>
        <v>0</v>
      </c>
      <c r="BO23" s="110">
        <f>IF(H23&gt;=BD23,BF23,時間初期値)</f>
        <v>0</v>
      </c>
      <c r="BP23" s="110">
        <f t="shared" si="21"/>
        <v>0</v>
      </c>
      <c r="BQ23" s="110">
        <f t="shared" si="22"/>
        <v>0</v>
      </c>
      <c r="BR23" s="110" t="str">
        <f>IF(I23&lt;&gt;"",MIN(I23,深夜境界翌朝),"")</f>
        <v/>
      </c>
      <c r="BS23" s="110" t="str">
        <f t="shared" si="24"/>
        <v/>
      </c>
      <c r="BT23" s="110" t="str">
        <f t="shared" si="25"/>
        <v/>
      </c>
      <c r="BU23" s="110">
        <f>MAX(H23,深夜境界夜)</f>
        <v>0.91666666666666663</v>
      </c>
      <c r="BV23" s="110">
        <f t="shared" si="27"/>
        <v>0.91666666666666663</v>
      </c>
      <c r="BW23" s="110">
        <f t="shared" si="28"/>
        <v>0.91666666666666663</v>
      </c>
      <c r="BX23" s="110">
        <f t="shared" si="62"/>
        <v>0</v>
      </c>
      <c r="BY23" s="110">
        <f t="shared" si="29"/>
        <v>0</v>
      </c>
      <c r="BZ23" s="110">
        <f t="shared" si="30"/>
        <v>0</v>
      </c>
      <c r="CA23" s="109">
        <f>MIN(F23,深夜境界翌朝)</f>
        <v>1.2083333333333333</v>
      </c>
      <c r="CB23" s="109">
        <f>MAX(BD23,MAX(D23,深夜境界夜))</f>
        <v>0.91666666666666663</v>
      </c>
      <c r="CC23" s="109">
        <f>IF(F23&lt;BD23,F23,MIN(深夜境界翌朝,BD23))</f>
        <v>0</v>
      </c>
      <c r="CD23" s="112">
        <f>MAX(D23,深夜境界夜)</f>
        <v>0.91666666666666663</v>
      </c>
      <c r="CE23" s="110">
        <f t="shared" si="35"/>
        <v>0</v>
      </c>
      <c r="CF23" s="110">
        <f t="shared" si="36"/>
        <v>0</v>
      </c>
      <c r="CG23" s="110">
        <f t="shared" si="37"/>
        <v>0</v>
      </c>
      <c r="CH23" s="113">
        <f>MIN(F23,深夜境界朝)</f>
        <v>0.20833333333333334</v>
      </c>
      <c r="CI23" s="114">
        <f>MAX(D23,$BD$5)</f>
        <v>0</v>
      </c>
      <c r="CJ23" s="115">
        <f t="shared" si="39"/>
        <v>0.20833333333333334</v>
      </c>
      <c r="CK23" s="115" t="str">
        <f>IF(I23&lt;&gt;"",MIN(I23,深夜境界朝),"")</f>
        <v/>
      </c>
      <c r="CL23" s="115" t="str">
        <f t="shared" si="40"/>
        <v/>
      </c>
      <c r="CM23" s="115" t="str">
        <f t="shared" si="41"/>
        <v/>
      </c>
      <c r="CN23" s="115">
        <f>MAX(H23,$BD$5)</f>
        <v>0</v>
      </c>
      <c r="CO23" s="115">
        <f t="shared" si="43"/>
        <v>0</v>
      </c>
      <c r="CP23" s="115">
        <f t="shared" si="44"/>
        <v>0</v>
      </c>
      <c r="CQ23" s="115">
        <f t="shared" si="65"/>
        <v>0</v>
      </c>
      <c r="CR23" s="115">
        <f t="shared" si="45"/>
        <v>0</v>
      </c>
      <c r="CS23" s="115">
        <f t="shared" si="46"/>
        <v>0</v>
      </c>
      <c r="CU23" s="119">
        <f t="shared" si="47"/>
        <v>0</v>
      </c>
      <c r="CV23" s="120" t="str">
        <f>IF(AND(A23&lt;&gt;"",AE23&lt;&gt;"",NOT(ISERROR(VLOOKUP(A23,休日一覧!$A$2:$A$27,1,FALSE)))),"〇","×")</f>
        <v>×</v>
      </c>
      <c r="CW23" s="109">
        <f t="shared" si="48"/>
        <v>0</v>
      </c>
      <c r="CX23" s="109">
        <f t="shared" si="49"/>
        <v>0</v>
      </c>
      <c r="CY23" s="119" cm="1">
        <f t="array" ref="CY23">_xlfn.IFS(AND(D23&lt;&gt;"", CY22+1&lt;=7),CY22+1,(AND(D23&lt;&gt;"",CY22=7)),1,TRUE, 0)</f>
        <v>0</v>
      </c>
      <c r="CZ23" s="110">
        <f t="shared" si="50"/>
        <v>0</v>
      </c>
      <c r="DA23" s="135">
        <f t="shared" si="51"/>
        <v>0</v>
      </c>
      <c r="DB23" s="136"/>
    </row>
    <row r="24" spans="1:106" ht="17.100000000000001" customHeight="1">
      <c r="A24" s="193">
        <f>IF(A23="","",IF((A23+1)&gt;(EOMONTH(C3,0)),"",A23+1))</f>
        <v>45726</v>
      </c>
      <c r="B24" s="193"/>
      <c r="C24" s="42" t="str">
        <f t="shared" si="0"/>
        <v>月</v>
      </c>
      <c r="D24" s="194">
        <v>0.375</v>
      </c>
      <c r="E24" s="195"/>
      <c r="F24" s="194">
        <v>0.72916666666666663</v>
      </c>
      <c r="G24" s="195"/>
      <c r="H24" s="53">
        <v>0.5</v>
      </c>
      <c r="I24" s="53">
        <v>0.54166666666666663</v>
      </c>
      <c r="J24" s="53"/>
      <c r="K24" s="54"/>
      <c r="L24" s="53"/>
      <c r="M24" s="54"/>
      <c r="N24" s="196">
        <f t="shared" si="52"/>
        <v>0</v>
      </c>
      <c r="O24" s="196"/>
      <c r="P24" s="196"/>
      <c r="Q24" s="197">
        <f t="shared" si="53"/>
        <v>0</v>
      </c>
      <c r="R24" s="198"/>
      <c r="S24" s="199"/>
      <c r="T24" s="196">
        <f t="shared" si="54"/>
        <v>0</v>
      </c>
      <c r="U24" s="196"/>
      <c r="V24" s="196"/>
      <c r="W24" s="196">
        <f t="shared" si="55"/>
        <v>0</v>
      </c>
      <c r="X24" s="196"/>
      <c r="Y24" s="196"/>
      <c r="Z24" s="196">
        <f t="shared" si="56"/>
        <v>0.3125</v>
      </c>
      <c r="AA24" s="196"/>
      <c r="AB24" s="39"/>
      <c r="AC24" s="39"/>
      <c r="AD24" s="39"/>
      <c r="AE24" s="196">
        <f t="shared" si="57"/>
        <v>0.3125</v>
      </c>
      <c r="AF24" s="196"/>
      <c r="AG24" s="203"/>
      <c r="AH24" s="204"/>
      <c r="AI24" s="205"/>
      <c r="AJ24" s="206" t="s">
        <v>215</v>
      </c>
      <c r="AK24" s="207"/>
      <c r="AL24" s="207"/>
      <c r="AM24" s="207"/>
      <c r="AN24" s="207"/>
      <c r="AO24" s="207"/>
      <c r="AP24" s="207"/>
      <c r="AQ24" s="208"/>
      <c r="AS24" s="209"/>
      <c r="AT24" s="210"/>
      <c r="AU24" s="211"/>
      <c r="AV24" s="211"/>
      <c r="AW24" s="212" t="str">
        <f t="shared" si="66"/>
        <v/>
      </c>
      <c r="AX24" s="212"/>
      <c r="AY24" s="75">
        <f t="shared" si="59"/>
        <v>4.166666666666663E-2</v>
      </c>
      <c r="AZ24" s="88">
        <f t="shared" si="8"/>
        <v>4.166666666666663E-2</v>
      </c>
      <c r="BA24" s="89">
        <f t="shared" si="9"/>
        <v>0</v>
      </c>
      <c r="BB24" s="90">
        <f t="shared" si="60"/>
        <v>0</v>
      </c>
      <c r="BC24" s="90">
        <f t="shared" si="61"/>
        <v>0</v>
      </c>
      <c r="BD24" s="95">
        <f>D24+所定労働時間+AY24</f>
        <v>0.72916666666666663</v>
      </c>
      <c r="BF24" s="109">
        <f>I24-H24</f>
        <v>4.166666666666663E-2</v>
      </c>
      <c r="BG24" s="109">
        <f t="shared" si="12"/>
        <v>0</v>
      </c>
      <c r="BH24" s="109">
        <f t="shared" si="13"/>
        <v>0</v>
      </c>
      <c r="BI24" s="110">
        <f>IF(I24="",時間初期値,I24-D24-BF24)</f>
        <v>0.125</v>
      </c>
      <c r="BJ24" s="111">
        <f>IF(K24="",時間初期値,K24-D24-BG24-BL24)</f>
        <v>0</v>
      </c>
      <c r="BK24" s="111">
        <f>IF(M24="",時間初期値,M24-D24-BH24-BM24-BL24)</f>
        <v>0</v>
      </c>
      <c r="BL24" s="110">
        <f t="shared" si="17"/>
        <v>4.166666666666663E-2</v>
      </c>
      <c r="BM24" s="110">
        <f t="shared" si="18"/>
        <v>0</v>
      </c>
      <c r="BN24" s="110">
        <f t="shared" si="19"/>
        <v>0</v>
      </c>
      <c r="BO24" s="110">
        <f>IF(H24&gt;=BD24,BF24,時間初期値)</f>
        <v>0</v>
      </c>
      <c r="BP24" s="110">
        <f t="shared" si="21"/>
        <v>0</v>
      </c>
      <c r="BQ24" s="110">
        <f t="shared" si="22"/>
        <v>0</v>
      </c>
      <c r="BR24" s="110">
        <f>IF(I24&lt;&gt;"",MIN(I24,深夜境界翌朝),"")</f>
        <v>0.54166666666666663</v>
      </c>
      <c r="BS24" s="110" t="str">
        <f t="shared" si="24"/>
        <v/>
      </c>
      <c r="BT24" s="110" t="str">
        <f t="shared" si="25"/>
        <v/>
      </c>
      <c r="BU24" s="110">
        <f>MAX(H24,深夜境界夜)</f>
        <v>0.91666666666666663</v>
      </c>
      <c r="BV24" s="110">
        <f t="shared" si="27"/>
        <v>0.91666666666666663</v>
      </c>
      <c r="BW24" s="110">
        <f t="shared" si="28"/>
        <v>0.91666666666666663</v>
      </c>
      <c r="BX24" s="110">
        <f t="shared" si="62"/>
        <v>0</v>
      </c>
      <c r="BY24" s="110">
        <f t="shared" si="29"/>
        <v>0</v>
      </c>
      <c r="BZ24" s="110">
        <f t="shared" si="30"/>
        <v>0</v>
      </c>
      <c r="CA24" s="109">
        <f>MIN(F24,深夜境界翌朝)</f>
        <v>0.72916666666666663</v>
      </c>
      <c r="CB24" s="109">
        <f>MAX(BD24,MAX(D24,深夜境界夜))</f>
        <v>0.91666666666666663</v>
      </c>
      <c r="CC24" s="109">
        <f>IF(F24&lt;BD24,F24,MIN(深夜境界翌朝,BD24))</f>
        <v>0.72916666666666663</v>
      </c>
      <c r="CD24" s="112">
        <f>MAX(D24,深夜境界夜)</f>
        <v>0.91666666666666663</v>
      </c>
      <c r="CE24" s="110">
        <f t="shared" si="35"/>
        <v>0</v>
      </c>
      <c r="CF24" s="110">
        <f t="shared" si="36"/>
        <v>0</v>
      </c>
      <c r="CG24" s="110">
        <f t="shared" si="37"/>
        <v>0</v>
      </c>
      <c r="CH24" s="113">
        <f>MIN(F24,深夜境界朝)</f>
        <v>0.20833333333333334</v>
      </c>
      <c r="CI24" s="114">
        <f>MAX(D24,$BD$5)</f>
        <v>0.375</v>
      </c>
      <c r="CJ24" s="115">
        <f t="shared" si="39"/>
        <v>0</v>
      </c>
      <c r="CK24" s="115">
        <f>IF(I24&lt;&gt;"",MIN(I24,深夜境界朝),"")</f>
        <v>0.20833333333333334</v>
      </c>
      <c r="CL24" s="115" t="str">
        <f t="shared" si="40"/>
        <v/>
      </c>
      <c r="CM24" s="115" t="str">
        <f t="shared" si="41"/>
        <v/>
      </c>
      <c r="CN24" s="115">
        <f>MAX(H24,$BD$5)</f>
        <v>0.5</v>
      </c>
      <c r="CO24" s="115">
        <f t="shared" si="43"/>
        <v>0</v>
      </c>
      <c r="CP24" s="115">
        <f t="shared" si="44"/>
        <v>0</v>
      </c>
      <c r="CQ24" s="115">
        <f t="shared" si="65"/>
        <v>0</v>
      </c>
      <c r="CR24" s="115">
        <f t="shared" si="45"/>
        <v>0</v>
      </c>
      <c r="CS24" s="115">
        <f t="shared" si="46"/>
        <v>0</v>
      </c>
      <c r="CU24" s="119">
        <f t="shared" si="47"/>
        <v>1</v>
      </c>
      <c r="CV24" s="120" t="str">
        <f>IF(AND(A24&lt;&gt;"",AE24&lt;&gt;"",NOT(ISERROR(VLOOKUP(A24,休日一覧!$A$2:$A$27,1,FALSE)))),"〇","×")</f>
        <v>×</v>
      </c>
      <c r="CW24" s="109">
        <f t="shared" si="48"/>
        <v>0</v>
      </c>
      <c r="CX24" s="109">
        <f t="shared" si="49"/>
        <v>0</v>
      </c>
      <c r="CY24" s="119" cm="1">
        <f t="array" ref="CY24">_xlfn.IFS(AND(D24&lt;&gt;"", CY23+1&lt;=7),CY23+1,(AND(D24&lt;&gt;"",CY23=7)),1,TRUE, 0)</f>
        <v>1</v>
      </c>
      <c r="CZ24" s="110">
        <f t="shared" si="50"/>
        <v>0</v>
      </c>
      <c r="DA24" s="135">
        <f t="shared" si="51"/>
        <v>0</v>
      </c>
      <c r="DB24" s="136"/>
    </row>
    <row r="25" spans="1:106" ht="17.100000000000001" customHeight="1">
      <c r="A25" s="193">
        <f>IF(A24="","",IF((A24+1)&gt;(EOMONTH(C3,0)),"",A24+1))</f>
        <v>45727</v>
      </c>
      <c r="B25" s="193"/>
      <c r="C25" s="42" t="str">
        <f t="shared" si="0"/>
        <v>火</v>
      </c>
      <c r="D25" s="194">
        <v>0.375</v>
      </c>
      <c r="E25" s="195"/>
      <c r="F25" s="194">
        <v>0.72916666666666663</v>
      </c>
      <c r="G25" s="195"/>
      <c r="H25" s="53">
        <v>0.5</v>
      </c>
      <c r="I25" s="53">
        <v>0.54166666666666663</v>
      </c>
      <c r="J25" s="53"/>
      <c r="K25" s="54"/>
      <c r="L25" s="53"/>
      <c r="M25" s="54"/>
      <c r="N25" s="196">
        <f t="shared" si="52"/>
        <v>0</v>
      </c>
      <c r="O25" s="196"/>
      <c r="P25" s="196"/>
      <c r="Q25" s="197">
        <f t="shared" si="53"/>
        <v>0</v>
      </c>
      <c r="R25" s="198"/>
      <c r="S25" s="199"/>
      <c r="T25" s="196">
        <f t="shared" si="54"/>
        <v>0</v>
      </c>
      <c r="U25" s="196"/>
      <c r="V25" s="196"/>
      <c r="W25" s="196">
        <f t="shared" si="55"/>
        <v>0</v>
      </c>
      <c r="X25" s="196"/>
      <c r="Y25" s="196"/>
      <c r="Z25" s="196">
        <f t="shared" si="56"/>
        <v>0.3125</v>
      </c>
      <c r="AA25" s="196"/>
      <c r="AB25" s="39"/>
      <c r="AC25" s="39"/>
      <c r="AD25" s="39"/>
      <c r="AE25" s="196">
        <f t="shared" si="57"/>
        <v>0.3125</v>
      </c>
      <c r="AF25" s="196"/>
      <c r="AG25" s="203"/>
      <c r="AH25" s="204"/>
      <c r="AI25" s="205"/>
      <c r="AJ25" s="206" t="s">
        <v>215</v>
      </c>
      <c r="AK25" s="207"/>
      <c r="AL25" s="207"/>
      <c r="AM25" s="207"/>
      <c r="AN25" s="207"/>
      <c r="AO25" s="207"/>
      <c r="AP25" s="207"/>
      <c r="AQ25" s="208"/>
      <c r="AS25" s="209"/>
      <c r="AT25" s="210"/>
      <c r="AU25" s="211"/>
      <c r="AV25" s="211"/>
      <c r="AW25" s="212" t="str">
        <f t="shared" si="66"/>
        <v/>
      </c>
      <c r="AX25" s="212"/>
      <c r="AY25" s="75">
        <f t="shared" si="59"/>
        <v>4.166666666666663E-2</v>
      </c>
      <c r="AZ25" s="88">
        <f t="shared" si="8"/>
        <v>4.166666666666663E-2</v>
      </c>
      <c r="BA25" s="89">
        <f t="shared" si="9"/>
        <v>0</v>
      </c>
      <c r="BB25" s="90">
        <f t="shared" si="60"/>
        <v>0</v>
      </c>
      <c r="BC25" s="90">
        <f t="shared" si="61"/>
        <v>0</v>
      </c>
      <c r="BD25" s="95">
        <f t="shared" si="10"/>
        <v>0.72916666666666663</v>
      </c>
      <c r="BF25" s="109">
        <f t="shared" si="11"/>
        <v>4.166666666666663E-2</v>
      </c>
      <c r="BG25" s="109">
        <f t="shared" si="12"/>
        <v>0</v>
      </c>
      <c r="BH25" s="109">
        <f t="shared" si="13"/>
        <v>0</v>
      </c>
      <c r="BI25" s="110">
        <f t="shared" si="14"/>
        <v>0.125</v>
      </c>
      <c r="BJ25" s="111">
        <f t="shared" si="15"/>
        <v>0</v>
      </c>
      <c r="BK25" s="111">
        <f t="shared" si="16"/>
        <v>0</v>
      </c>
      <c r="BL25" s="110">
        <f t="shared" si="17"/>
        <v>4.166666666666663E-2</v>
      </c>
      <c r="BM25" s="110">
        <f t="shared" si="18"/>
        <v>0</v>
      </c>
      <c r="BN25" s="110">
        <f t="shared" si="19"/>
        <v>0</v>
      </c>
      <c r="BO25" s="110">
        <f t="shared" si="20"/>
        <v>0</v>
      </c>
      <c r="BP25" s="110">
        <f t="shared" si="21"/>
        <v>0</v>
      </c>
      <c r="BQ25" s="110">
        <f t="shared" si="22"/>
        <v>0</v>
      </c>
      <c r="BR25" s="110">
        <f t="shared" si="23"/>
        <v>0.54166666666666663</v>
      </c>
      <c r="BS25" s="110" t="str">
        <f t="shared" si="24"/>
        <v/>
      </c>
      <c r="BT25" s="110" t="str">
        <f t="shared" si="25"/>
        <v/>
      </c>
      <c r="BU25" s="110">
        <f t="shared" si="26"/>
        <v>0.91666666666666663</v>
      </c>
      <c r="BV25" s="110">
        <f t="shared" si="27"/>
        <v>0.91666666666666663</v>
      </c>
      <c r="BW25" s="110">
        <f t="shared" si="28"/>
        <v>0.91666666666666663</v>
      </c>
      <c r="BX25" s="110">
        <f t="shared" si="62"/>
        <v>0</v>
      </c>
      <c r="BY25" s="110">
        <f t="shared" si="29"/>
        <v>0</v>
      </c>
      <c r="BZ25" s="110">
        <f t="shared" si="30"/>
        <v>0</v>
      </c>
      <c r="CA25" s="109">
        <f t="shared" si="31"/>
        <v>0.72916666666666663</v>
      </c>
      <c r="CB25" s="109">
        <f t="shared" si="32"/>
        <v>0.91666666666666663</v>
      </c>
      <c r="CC25" s="109">
        <f t="shared" si="33"/>
        <v>0.72916666666666663</v>
      </c>
      <c r="CD25" s="112">
        <f t="shared" si="34"/>
        <v>0.91666666666666663</v>
      </c>
      <c r="CE25" s="110">
        <f t="shared" si="35"/>
        <v>0</v>
      </c>
      <c r="CF25" s="110">
        <f t="shared" si="36"/>
        <v>0</v>
      </c>
      <c r="CG25" s="110">
        <f t="shared" si="37"/>
        <v>0</v>
      </c>
      <c r="CH25" s="113">
        <f t="shared" si="38"/>
        <v>0.20833333333333334</v>
      </c>
      <c r="CI25" s="114">
        <f t="shared" si="63"/>
        <v>0.375</v>
      </c>
      <c r="CJ25" s="115">
        <f t="shared" si="39"/>
        <v>0</v>
      </c>
      <c r="CK25" s="115">
        <f t="shared" si="64"/>
        <v>0.20833333333333334</v>
      </c>
      <c r="CL25" s="115" t="str">
        <f t="shared" si="40"/>
        <v/>
      </c>
      <c r="CM25" s="115" t="str">
        <f t="shared" si="41"/>
        <v/>
      </c>
      <c r="CN25" s="115">
        <f t="shared" si="42"/>
        <v>0.5</v>
      </c>
      <c r="CO25" s="115">
        <f t="shared" si="43"/>
        <v>0</v>
      </c>
      <c r="CP25" s="115">
        <f t="shared" si="44"/>
        <v>0</v>
      </c>
      <c r="CQ25" s="115">
        <f t="shared" si="65"/>
        <v>0</v>
      </c>
      <c r="CR25" s="115">
        <f t="shared" si="45"/>
        <v>0</v>
      </c>
      <c r="CS25" s="115">
        <f t="shared" si="46"/>
        <v>0</v>
      </c>
      <c r="CU25" s="119">
        <f t="shared" si="47"/>
        <v>2</v>
      </c>
      <c r="CV25" s="120" t="str">
        <f>IF(AND(A25&lt;&gt;"",AE25&lt;&gt;"",NOT(ISERROR(VLOOKUP(A25,休日一覧!$A$2:$A$27,1,FALSE)))),"〇","×")</f>
        <v>×</v>
      </c>
      <c r="CW25" s="109">
        <f t="shared" si="48"/>
        <v>0</v>
      </c>
      <c r="CX25" s="109">
        <f t="shared" si="49"/>
        <v>0</v>
      </c>
      <c r="CY25" s="119" cm="1">
        <f t="array" ref="CY25">_xlfn.IFS(AND(D25&lt;&gt;"", CY24+1&lt;=7),CY24+1,(AND(D25&lt;&gt;"",CY24=7)),1,TRUE, 0)</f>
        <v>2</v>
      </c>
      <c r="CZ25" s="110">
        <f t="shared" si="50"/>
        <v>0</v>
      </c>
      <c r="DA25" s="135">
        <f t="shared" si="51"/>
        <v>0</v>
      </c>
      <c r="DB25" s="136"/>
    </row>
    <row r="26" spans="1:106" ht="17.100000000000001" customHeight="1">
      <c r="A26" s="193">
        <f>IF(A25="","",IF((A25+1)&gt;(EOMONTH(C3,0)),"",A25+1))</f>
        <v>45728</v>
      </c>
      <c r="B26" s="193"/>
      <c r="C26" s="42" t="str">
        <f t="shared" si="0"/>
        <v>水</v>
      </c>
      <c r="D26" s="194">
        <v>0.375</v>
      </c>
      <c r="E26" s="195"/>
      <c r="F26" s="194">
        <v>0.72916666666666663</v>
      </c>
      <c r="G26" s="195"/>
      <c r="H26" s="53">
        <v>0.5</v>
      </c>
      <c r="I26" s="53">
        <v>0.54166666666666663</v>
      </c>
      <c r="J26" s="53"/>
      <c r="K26" s="54"/>
      <c r="L26" s="53"/>
      <c r="M26" s="54"/>
      <c r="N26" s="196">
        <f t="shared" si="52"/>
        <v>0</v>
      </c>
      <c r="O26" s="196"/>
      <c r="P26" s="196"/>
      <c r="Q26" s="197">
        <f t="shared" si="53"/>
        <v>0</v>
      </c>
      <c r="R26" s="198"/>
      <c r="S26" s="199"/>
      <c r="T26" s="196">
        <f t="shared" si="54"/>
        <v>0</v>
      </c>
      <c r="U26" s="196"/>
      <c r="V26" s="196"/>
      <c r="W26" s="196">
        <f t="shared" si="55"/>
        <v>0</v>
      </c>
      <c r="X26" s="196"/>
      <c r="Y26" s="196"/>
      <c r="Z26" s="196">
        <f t="shared" si="56"/>
        <v>0.3125</v>
      </c>
      <c r="AA26" s="196"/>
      <c r="AB26" s="39"/>
      <c r="AC26" s="39"/>
      <c r="AD26" s="39"/>
      <c r="AE26" s="196">
        <f t="shared" si="57"/>
        <v>0.3125</v>
      </c>
      <c r="AF26" s="196"/>
      <c r="AG26" s="203"/>
      <c r="AH26" s="204"/>
      <c r="AI26" s="205"/>
      <c r="AJ26" s="206" t="s">
        <v>215</v>
      </c>
      <c r="AK26" s="207"/>
      <c r="AL26" s="207"/>
      <c r="AM26" s="207"/>
      <c r="AN26" s="207"/>
      <c r="AO26" s="207"/>
      <c r="AP26" s="207"/>
      <c r="AQ26" s="208"/>
      <c r="AS26" s="209"/>
      <c r="AT26" s="210"/>
      <c r="AU26" s="211"/>
      <c r="AV26" s="211"/>
      <c r="AW26" s="212" t="str">
        <f t="shared" si="66"/>
        <v/>
      </c>
      <c r="AX26" s="212"/>
      <c r="AY26" s="75">
        <f t="shared" si="59"/>
        <v>4.166666666666663E-2</v>
      </c>
      <c r="AZ26" s="88">
        <f t="shared" si="8"/>
        <v>4.166666666666663E-2</v>
      </c>
      <c r="BA26" s="89">
        <f t="shared" si="9"/>
        <v>0</v>
      </c>
      <c r="BB26" s="90">
        <f t="shared" si="60"/>
        <v>0</v>
      </c>
      <c r="BC26" s="90">
        <f t="shared" si="61"/>
        <v>0</v>
      </c>
      <c r="BD26" s="95">
        <f t="shared" si="10"/>
        <v>0.72916666666666663</v>
      </c>
      <c r="BF26" s="109">
        <f t="shared" si="11"/>
        <v>4.166666666666663E-2</v>
      </c>
      <c r="BG26" s="109">
        <f t="shared" si="12"/>
        <v>0</v>
      </c>
      <c r="BH26" s="109">
        <f t="shared" si="13"/>
        <v>0</v>
      </c>
      <c r="BI26" s="110">
        <f t="shared" si="14"/>
        <v>0.125</v>
      </c>
      <c r="BJ26" s="111">
        <f t="shared" si="15"/>
        <v>0</v>
      </c>
      <c r="BK26" s="111">
        <f t="shared" si="16"/>
        <v>0</v>
      </c>
      <c r="BL26" s="110">
        <f t="shared" si="17"/>
        <v>4.166666666666663E-2</v>
      </c>
      <c r="BM26" s="110">
        <f t="shared" si="18"/>
        <v>0</v>
      </c>
      <c r="BN26" s="110">
        <f t="shared" si="19"/>
        <v>0</v>
      </c>
      <c r="BO26" s="110">
        <f t="shared" si="20"/>
        <v>0</v>
      </c>
      <c r="BP26" s="110">
        <f t="shared" si="21"/>
        <v>0</v>
      </c>
      <c r="BQ26" s="110">
        <f t="shared" si="22"/>
        <v>0</v>
      </c>
      <c r="BR26" s="110">
        <f t="shared" si="23"/>
        <v>0.54166666666666663</v>
      </c>
      <c r="BS26" s="110" t="str">
        <f t="shared" si="24"/>
        <v/>
      </c>
      <c r="BT26" s="110" t="str">
        <f t="shared" si="25"/>
        <v/>
      </c>
      <c r="BU26" s="110">
        <f t="shared" si="26"/>
        <v>0.91666666666666663</v>
      </c>
      <c r="BV26" s="110">
        <f t="shared" si="27"/>
        <v>0.91666666666666663</v>
      </c>
      <c r="BW26" s="110">
        <f t="shared" si="28"/>
        <v>0.91666666666666663</v>
      </c>
      <c r="BX26" s="110">
        <f t="shared" si="62"/>
        <v>0</v>
      </c>
      <c r="BY26" s="110">
        <f t="shared" si="29"/>
        <v>0</v>
      </c>
      <c r="BZ26" s="110">
        <f t="shared" si="30"/>
        <v>0</v>
      </c>
      <c r="CA26" s="109">
        <f t="shared" si="31"/>
        <v>0.72916666666666663</v>
      </c>
      <c r="CB26" s="109">
        <f t="shared" si="32"/>
        <v>0.91666666666666663</v>
      </c>
      <c r="CC26" s="109">
        <f t="shared" si="33"/>
        <v>0.72916666666666663</v>
      </c>
      <c r="CD26" s="112">
        <f t="shared" si="34"/>
        <v>0.91666666666666663</v>
      </c>
      <c r="CE26" s="110">
        <f t="shared" si="35"/>
        <v>0</v>
      </c>
      <c r="CF26" s="110">
        <f t="shared" si="36"/>
        <v>0</v>
      </c>
      <c r="CG26" s="110">
        <f t="shared" si="37"/>
        <v>0</v>
      </c>
      <c r="CH26" s="113">
        <f t="shared" si="38"/>
        <v>0.20833333333333334</v>
      </c>
      <c r="CI26" s="114">
        <f t="shared" si="63"/>
        <v>0.375</v>
      </c>
      <c r="CJ26" s="115">
        <f t="shared" si="39"/>
        <v>0</v>
      </c>
      <c r="CK26" s="115">
        <f t="shared" si="64"/>
        <v>0.20833333333333334</v>
      </c>
      <c r="CL26" s="115" t="str">
        <f t="shared" si="40"/>
        <v/>
      </c>
      <c r="CM26" s="115" t="str">
        <f t="shared" si="41"/>
        <v/>
      </c>
      <c r="CN26" s="115">
        <f t="shared" si="42"/>
        <v>0.5</v>
      </c>
      <c r="CO26" s="115">
        <f t="shared" si="43"/>
        <v>0</v>
      </c>
      <c r="CP26" s="115">
        <f t="shared" si="44"/>
        <v>0</v>
      </c>
      <c r="CQ26" s="115">
        <f t="shared" si="65"/>
        <v>0</v>
      </c>
      <c r="CR26" s="115">
        <f t="shared" si="45"/>
        <v>0</v>
      </c>
      <c r="CS26" s="115">
        <f t="shared" si="46"/>
        <v>0</v>
      </c>
      <c r="CU26" s="119">
        <f t="shared" si="47"/>
        <v>3</v>
      </c>
      <c r="CV26" s="120" t="str">
        <f>IF(AND(A26&lt;&gt;"",AE26&lt;&gt;"",NOT(ISERROR(VLOOKUP(A26,休日一覧!$A$2:$A$27,1,FALSE)))),"〇","×")</f>
        <v>×</v>
      </c>
      <c r="CW26" s="109">
        <f t="shared" si="48"/>
        <v>0</v>
      </c>
      <c r="CX26" s="109">
        <f t="shared" si="49"/>
        <v>0</v>
      </c>
      <c r="CY26" s="119" cm="1">
        <f t="array" ref="CY26">_xlfn.IFS(AND(D26&lt;&gt;"", CY25+1&lt;=7),CY25+1,(AND(D26&lt;&gt;"",CY25=7)),1,TRUE, 0)</f>
        <v>3</v>
      </c>
      <c r="CZ26" s="110">
        <f t="shared" si="50"/>
        <v>0</v>
      </c>
      <c r="DA26" s="135">
        <f t="shared" si="51"/>
        <v>0</v>
      </c>
      <c r="DB26" s="136"/>
    </row>
    <row r="27" spans="1:106" ht="17.100000000000001" customHeight="1">
      <c r="A27" s="193">
        <f>IF(A26="","",IF((A26+1)&gt;(EOMONTH(C3,0)),"",A26+1))</f>
        <v>45729</v>
      </c>
      <c r="B27" s="193"/>
      <c r="C27" s="42" t="str">
        <f t="shared" si="0"/>
        <v>木</v>
      </c>
      <c r="D27" s="194">
        <v>0.375</v>
      </c>
      <c r="E27" s="195"/>
      <c r="F27" s="194">
        <v>0.72916666666666663</v>
      </c>
      <c r="G27" s="195"/>
      <c r="H27" s="53">
        <v>0.5</v>
      </c>
      <c r="I27" s="53">
        <v>0.54166666666666663</v>
      </c>
      <c r="J27" s="53"/>
      <c r="K27" s="54"/>
      <c r="L27" s="53"/>
      <c r="M27" s="54"/>
      <c r="N27" s="196">
        <f t="shared" si="52"/>
        <v>0</v>
      </c>
      <c r="O27" s="196"/>
      <c r="P27" s="196"/>
      <c r="Q27" s="197">
        <f t="shared" si="53"/>
        <v>0</v>
      </c>
      <c r="R27" s="198"/>
      <c r="S27" s="199"/>
      <c r="T27" s="196">
        <f t="shared" si="54"/>
        <v>0</v>
      </c>
      <c r="U27" s="196"/>
      <c r="V27" s="196"/>
      <c r="W27" s="196">
        <f t="shared" si="55"/>
        <v>0</v>
      </c>
      <c r="X27" s="196"/>
      <c r="Y27" s="196"/>
      <c r="Z27" s="196">
        <f t="shared" si="56"/>
        <v>0.3125</v>
      </c>
      <c r="AA27" s="196"/>
      <c r="AB27" s="39"/>
      <c r="AC27" s="39"/>
      <c r="AD27" s="39"/>
      <c r="AE27" s="196">
        <f t="shared" si="57"/>
        <v>0.3125</v>
      </c>
      <c r="AF27" s="196"/>
      <c r="AG27" s="203"/>
      <c r="AH27" s="204"/>
      <c r="AI27" s="205"/>
      <c r="AJ27" s="206" t="s">
        <v>215</v>
      </c>
      <c r="AK27" s="207"/>
      <c r="AL27" s="207"/>
      <c r="AM27" s="207"/>
      <c r="AN27" s="207"/>
      <c r="AO27" s="207"/>
      <c r="AP27" s="207"/>
      <c r="AQ27" s="208"/>
      <c r="AS27" s="209"/>
      <c r="AT27" s="210"/>
      <c r="AU27" s="211"/>
      <c r="AV27" s="211"/>
      <c r="AW27" s="212" t="str">
        <f t="shared" si="66"/>
        <v/>
      </c>
      <c r="AX27" s="212"/>
      <c r="AY27" s="75">
        <f t="shared" si="59"/>
        <v>4.166666666666663E-2</v>
      </c>
      <c r="AZ27" s="88">
        <f t="shared" si="8"/>
        <v>4.166666666666663E-2</v>
      </c>
      <c r="BA27" s="89">
        <f t="shared" si="9"/>
        <v>0</v>
      </c>
      <c r="BB27" s="90">
        <f t="shared" si="60"/>
        <v>0</v>
      </c>
      <c r="BC27" s="90">
        <f t="shared" si="61"/>
        <v>0</v>
      </c>
      <c r="BD27" s="95">
        <f t="shared" si="10"/>
        <v>0.72916666666666663</v>
      </c>
      <c r="BF27" s="109">
        <f t="shared" si="11"/>
        <v>4.166666666666663E-2</v>
      </c>
      <c r="BG27" s="109">
        <f t="shared" si="12"/>
        <v>0</v>
      </c>
      <c r="BH27" s="109">
        <f t="shared" si="13"/>
        <v>0</v>
      </c>
      <c r="BI27" s="110">
        <f t="shared" si="14"/>
        <v>0.125</v>
      </c>
      <c r="BJ27" s="111">
        <f t="shared" si="15"/>
        <v>0</v>
      </c>
      <c r="BK27" s="111">
        <f t="shared" si="16"/>
        <v>0</v>
      </c>
      <c r="BL27" s="110">
        <f t="shared" si="17"/>
        <v>4.166666666666663E-2</v>
      </c>
      <c r="BM27" s="110">
        <f t="shared" si="18"/>
        <v>0</v>
      </c>
      <c r="BN27" s="110">
        <f t="shared" si="19"/>
        <v>0</v>
      </c>
      <c r="BO27" s="110">
        <f t="shared" si="20"/>
        <v>0</v>
      </c>
      <c r="BP27" s="110">
        <f t="shared" si="21"/>
        <v>0</v>
      </c>
      <c r="BQ27" s="110">
        <f t="shared" si="22"/>
        <v>0</v>
      </c>
      <c r="BR27" s="110">
        <f t="shared" si="23"/>
        <v>0.54166666666666663</v>
      </c>
      <c r="BS27" s="110" t="str">
        <f t="shared" si="24"/>
        <v/>
      </c>
      <c r="BT27" s="110" t="str">
        <f t="shared" si="25"/>
        <v/>
      </c>
      <c r="BU27" s="110">
        <f t="shared" si="26"/>
        <v>0.91666666666666663</v>
      </c>
      <c r="BV27" s="110">
        <f t="shared" si="27"/>
        <v>0.91666666666666663</v>
      </c>
      <c r="BW27" s="110">
        <f t="shared" si="28"/>
        <v>0.91666666666666663</v>
      </c>
      <c r="BX27" s="110">
        <f t="shared" si="62"/>
        <v>0</v>
      </c>
      <c r="BY27" s="110">
        <f t="shared" si="29"/>
        <v>0</v>
      </c>
      <c r="BZ27" s="110">
        <f t="shared" si="30"/>
        <v>0</v>
      </c>
      <c r="CA27" s="109">
        <f t="shared" si="31"/>
        <v>0.72916666666666663</v>
      </c>
      <c r="CB27" s="109">
        <f t="shared" si="32"/>
        <v>0.91666666666666663</v>
      </c>
      <c r="CC27" s="109">
        <f t="shared" si="33"/>
        <v>0.72916666666666663</v>
      </c>
      <c r="CD27" s="112">
        <f t="shared" si="34"/>
        <v>0.91666666666666663</v>
      </c>
      <c r="CE27" s="110">
        <f t="shared" si="35"/>
        <v>0</v>
      </c>
      <c r="CF27" s="110">
        <f t="shared" si="36"/>
        <v>0</v>
      </c>
      <c r="CG27" s="110">
        <f t="shared" si="37"/>
        <v>0</v>
      </c>
      <c r="CH27" s="113">
        <f t="shared" si="38"/>
        <v>0.20833333333333334</v>
      </c>
      <c r="CI27" s="114">
        <f t="shared" si="63"/>
        <v>0.375</v>
      </c>
      <c r="CJ27" s="115">
        <f t="shared" si="39"/>
        <v>0</v>
      </c>
      <c r="CK27" s="115">
        <f t="shared" si="64"/>
        <v>0.20833333333333334</v>
      </c>
      <c r="CL27" s="115" t="str">
        <f t="shared" si="40"/>
        <v/>
      </c>
      <c r="CM27" s="115" t="str">
        <f t="shared" si="41"/>
        <v/>
      </c>
      <c r="CN27" s="115">
        <f t="shared" si="42"/>
        <v>0.5</v>
      </c>
      <c r="CO27" s="115">
        <f t="shared" si="43"/>
        <v>0</v>
      </c>
      <c r="CP27" s="115">
        <f t="shared" si="44"/>
        <v>0</v>
      </c>
      <c r="CQ27" s="115">
        <f t="shared" si="65"/>
        <v>0</v>
      </c>
      <c r="CR27" s="115">
        <f t="shared" si="45"/>
        <v>0</v>
      </c>
      <c r="CS27" s="115">
        <f t="shared" si="46"/>
        <v>0</v>
      </c>
      <c r="CU27" s="119">
        <f t="shared" si="47"/>
        <v>4</v>
      </c>
      <c r="CV27" s="120" t="str">
        <f>IF(AND(A27&lt;&gt;"",AE27&lt;&gt;"",NOT(ISERROR(VLOOKUP(A27,休日一覧!$A$2:$A$27,1,FALSE)))),"〇","×")</f>
        <v>×</v>
      </c>
      <c r="CW27" s="109">
        <f t="shared" si="48"/>
        <v>0</v>
      </c>
      <c r="CX27" s="109">
        <f t="shared" si="49"/>
        <v>0</v>
      </c>
      <c r="CY27" s="119" cm="1">
        <f t="array" ref="CY27">_xlfn.IFS(AND(D27&lt;&gt;"", CY26+1&lt;=7),CY26+1,(AND(D27&lt;&gt;"",CY26=7)),1,TRUE, 0)</f>
        <v>4</v>
      </c>
      <c r="CZ27" s="110">
        <f t="shared" si="50"/>
        <v>0</v>
      </c>
      <c r="DA27" s="135">
        <f t="shared" si="51"/>
        <v>0</v>
      </c>
      <c r="DB27" s="136"/>
    </row>
    <row r="28" spans="1:106" ht="17.100000000000001" customHeight="1">
      <c r="A28" s="193">
        <f>IF(A27="","",IF((A27+1)&gt;(EOMONTH(C3,0)),"",A27+1))</f>
        <v>45730</v>
      </c>
      <c r="B28" s="193"/>
      <c r="C28" s="42" t="str">
        <f t="shared" si="0"/>
        <v>金</v>
      </c>
      <c r="D28" s="194">
        <v>0.375</v>
      </c>
      <c r="E28" s="195"/>
      <c r="F28" s="194">
        <v>0.72916666666666663</v>
      </c>
      <c r="G28" s="195"/>
      <c r="H28" s="53">
        <v>0.5</v>
      </c>
      <c r="I28" s="53">
        <v>0.54166666666666663</v>
      </c>
      <c r="J28" s="53"/>
      <c r="K28" s="54"/>
      <c r="L28" s="53"/>
      <c r="M28" s="54"/>
      <c r="N28" s="196">
        <f t="shared" si="52"/>
        <v>0</v>
      </c>
      <c r="O28" s="196"/>
      <c r="P28" s="196"/>
      <c r="Q28" s="197">
        <f t="shared" si="53"/>
        <v>0</v>
      </c>
      <c r="R28" s="198"/>
      <c r="S28" s="199"/>
      <c r="T28" s="196">
        <f t="shared" si="54"/>
        <v>0</v>
      </c>
      <c r="U28" s="196"/>
      <c r="V28" s="196"/>
      <c r="W28" s="196">
        <f t="shared" si="55"/>
        <v>0</v>
      </c>
      <c r="X28" s="196"/>
      <c r="Y28" s="196"/>
      <c r="Z28" s="196">
        <f t="shared" si="56"/>
        <v>0.3125</v>
      </c>
      <c r="AA28" s="196"/>
      <c r="AB28" s="39"/>
      <c r="AC28" s="39"/>
      <c r="AD28" s="39"/>
      <c r="AE28" s="196">
        <f t="shared" si="57"/>
        <v>0.3125</v>
      </c>
      <c r="AF28" s="196"/>
      <c r="AG28" s="203"/>
      <c r="AH28" s="204"/>
      <c r="AI28" s="205"/>
      <c r="AJ28" s="206" t="s">
        <v>215</v>
      </c>
      <c r="AK28" s="207"/>
      <c r="AL28" s="207"/>
      <c r="AM28" s="207"/>
      <c r="AN28" s="207"/>
      <c r="AO28" s="207"/>
      <c r="AP28" s="207"/>
      <c r="AQ28" s="208"/>
      <c r="AS28" s="209"/>
      <c r="AT28" s="210"/>
      <c r="AU28" s="211"/>
      <c r="AV28" s="211"/>
      <c r="AW28" s="212" t="str">
        <f t="shared" si="66"/>
        <v/>
      </c>
      <c r="AX28" s="212"/>
      <c r="AY28" s="75">
        <f t="shared" si="59"/>
        <v>4.166666666666663E-2</v>
      </c>
      <c r="AZ28" s="88">
        <f t="shared" si="8"/>
        <v>4.166666666666663E-2</v>
      </c>
      <c r="BA28" s="89">
        <f t="shared" si="9"/>
        <v>0</v>
      </c>
      <c r="BB28" s="90">
        <f t="shared" si="60"/>
        <v>0</v>
      </c>
      <c r="BC28" s="90">
        <f t="shared" si="61"/>
        <v>0</v>
      </c>
      <c r="BD28" s="95">
        <f t="shared" si="10"/>
        <v>0.72916666666666663</v>
      </c>
      <c r="BF28" s="109">
        <f t="shared" si="11"/>
        <v>4.166666666666663E-2</v>
      </c>
      <c r="BG28" s="109">
        <f t="shared" si="12"/>
        <v>0</v>
      </c>
      <c r="BH28" s="109">
        <f t="shared" si="13"/>
        <v>0</v>
      </c>
      <c r="BI28" s="110">
        <f t="shared" si="14"/>
        <v>0.125</v>
      </c>
      <c r="BJ28" s="111">
        <f t="shared" si="15"/>
        <v>0</v>
      </c>
      <c r="BK28" s="111">
        <f t="shared" si="16"/>
        <v>0</v>
      </c>
      <c r="BL28" s="110">
        <f t="shared" si="17"/>
        <v>4.166666666666663E-2</v>
      </c>
      <c r="BM28" s="110">
        <f t="shared" si="18"/>
        <v>0</v>
      </c>
      <c r="BN28" s="110">
        <f t="shared" si="19"/>
        <v>0</v>
      </c>
      <c r="BO28" s="110">
        <f t="shared" si="20"/>
        <v>0</v>
      </c>
      <c r="BP28" s="110">
        <f t="shared" si="21"/>
        <v>0</v>
      </c>
      <c r="BQ28" s="110">
        <f t="shared" si="22"/>
        <v>0</v>
      </c>
      <c r="BR28" s="110">
        <f t="shared" si="23"/>
        <v>0.54166666666666663</v>
      </c>
      <c r="BS28" s="110" t="str">
        <f t="shared" si="24"/>
        <v/>
      </c>
      <c r="BT28" s="110" t="str">
        <f t="shared" si="25"/>
        <v/>
      </c>
      <c r="BU28" s="110">
        <f t="shared" si="26"/>
        <v>0.91666666666666663</v>
      </c>
      <c r="BV28" s="110">
        <f t="shared" si="27"/>
        <v>0.91666666666666663</v>
      </c>
      <c r="BW28" s="110">
        <f t="shared" si="28"/>
        <v>0.91666666666666663</v>
      </c>
      <c r="BX28" s="110">
        <f t="shared" si="62"/>
        <v>0</v>
      </c>
      <c r="BY28" s="110">
        <f t="shared" si="29"/>
        <v>0</v>
      </c>
      <c r="BZ28" s="110">
        <f t="shared" si="30"/>
        <v>0</v>
      </c>
      <c r="CA28" s="109">
        <f t="shared" si="31"/>
        <v>0.72916666666666663</v>
      </c>
      <c r="CB28" s="109">
        <f t="shared" si="32"/>
        <v>0.91666666666666663</v>
      </c>
      <c r="CC28" s="109">
        <f t="shared" si="33"/>
        <v>0.72916666666666663</v>
      </c>
      <c r="CD28" s="112">
        <f t="shared" si="34"/>
        <v>0.91666666666666663</v>
      </c>
      <c r="CE28" s="110">
        <f t="shared" si="35"/>
        <v>0</v>
      </c>
      <c r="CF28" s="110">
        <f t="shared" si="36"/>
        <v>0</v>
      </c>
      <c r="CG28" s="110">
        <f t="shared" si="37"/>
        <v>0</v>
      </c>
      <c r="CH28" s="113">
        <f t="shared" si="38"/>
        <v>0.20833333333333334</v>
      </c>
      <c r="CI28" s="114">
        <f t="shared" si="63"/>
        <v>0.375</v>
      </c>
      <c r="CJ28" s="115">
        <f t="shared" si="39"/>
        <v>0</v>
      </c>
      <c r="CK28" s="115">
        <f t="shared" si="64"/>
        <v>0.20833333333333334</v>
      </c>
      <c r="CL28" s="115" t="str">
        <f t="shared" si="40"/>
        <v/>
      </c>
      <c r="CM28" s="115" t="str">
        <f t="shared" si="41"/>
        <v/>
      </c>
      <c r="CN28" s="115">
        <f t="shared" si="42"/>
        <v>0.5</v>
      </c>
      <c r="CO28" s="115">
        <f t="shared" si="43"/>
        <v>0</v>
      </c>
      <c r="CP28" s="115">
        <f t="shared" si="44"/>
        <v>0</v>
      </c>
      <c r="CQ28" s="115">
        <f t="shared" si="65"/>
        <v>0</v>
      </c>
      <c r="CR28" s="115">
        <f t="shared" si="45"/>
        <v>0</v>
      </c>
      <c r="CS28" s="115">
        <f t="shared" si="46"/>
        <v>0</v>
      </c>
      <c r="CU28" s="119">
        <f t="shared" si="47"/>
        <v>5</v>
      </c>
      <c r="CV28" s="120" t="str">
        <f>IF(AND(A28&lt;&gt;"",AE28&lt;&gt;"",NOT(ISERROR(VLOOKUP(A28,休日一覧!$A$2:$A$27,1,FALSE)))),"〇","×")</f>
        <v>×</v>
      </c>
      <c r="CW28" s="109">
        <f t="shared" si="48"/>
        <v>0</v>
      </c>
      <c r="CX28" s="109">
        <f t="shared" si="49"/>
        <v>0</v>
      </c>
      <c r="CY28" s="119" cm="1">
        <f t="array" ref="CY28">_xlfn.IFS(AND(D28&lt;&gt;"", CY27+1&lt;=7),CY27+1,(AND(D28&lt;&gt;"",CY27=7)),1,TRUE, 0)</f>
        <v>5</v>
      </c>
      <c r="CZ28" s="110">
        <f t="shared" si="50"/>
        <v>0</v>
      </c>
      <c r="DA28" s="135">
        <f t="shared" si="51"/>
        <v>0</v>
      </c>
      <c r="DB28" s="136"/>
    </row>
    <row r="29" spans="1:106" ht="17.100000000000001" customHeight="1">
      <c r="A29" s="193">
        <f>IF(A28="","",IF((A28+1)&gt;(EOMONTH(C3,0)),"",A28+1))</f>
        <v>45731</v>
      </c>
      <c r="B29" s="193"/>
      <c r="C29" s="42" t="str">
        <f t="shared" si="0"/>
        <v>土</v>
      </c>
      <c r="D29" s="194"/>
      <c r="E29" s="195"/>
      <c r="F29" s="194"/>
      <c r="G29" s="195"/>
      <c r="H29" s="53"/>
      <c r="I29" s="53"/>
      <c r="J29" s="53"/>
      <c r="K29" s="54"/>
      <c r="L29" s="53"/>
      <c r="M29" s="54"/>
      <c r="N29" s="196" t="str">
        <f t="shared" si="52"/>
        <v/>
      </c>
      <c r="O29" s="196"/>
      <c r="P29" s="196"/>
      <c r="Q29" s="197" t="str">
        <f t="shared" si="53"/>
        <v/>
      </c>
      <c r="R29" s="198"/>
      <c r="S29" s="199"/>
      <c r="T29" s="196" t="str">
        <f t="shared" si="54"/>
        <v/>
      </c>
      <c r="U29" s="196"/>
      <c r="V29" s="196"/>
      <c r="W29" s="196" t="str">
        <f t="shared" si="55"/>
        <v/>
      </c>
      <c r="X29" s="196"/>
      <c r="Y29" s="196"/>
      <c r="Z29" s="196" t="str">
        <f t="shared" si="56"/>
        <v/>
      </c>
      <c r="AA29" s="196"/>
      <c r="AB29" s="39"/>
      <c r="AC29" s="39"/>
      <c r="AD29" s="39"/>
      <c r="AE29" s="196" t="str">
        <f t="shared" si="57"/>
        <v/>
      </c>
      <c r="AF29" s="196"/>
      <c r="AG29" s="203"/>
      <c r="AH29" s="204"/>
      <c r="AI29" s="205"/>
      <c r="AJ29" s="206"/>
      <c r="AK29" s="207"/>
      <c r="AL29" s="207"/>
      <c r="AM29" s="207"/>
      <c r="AN29" s="207"/>
      <c r="AO29" s="207"/>
      <c r="AP29" s="207"/>
      <c r="AQ29" s="208"/>
      <c r="AS29" s="209"/>
      <c r="AT29" s="210"/>
      <c r="AU29" s="211"/>
      <c r="AV29" s="211"/>
      <c r="AW29" s="212" t="str">
        <f t="shared" si="66"/>
        <v/>
      </c>
      <c r="AX29" s="212"/>
      <c r="AY29" s="75">
        <f t="shared" si="59"/>
        <v>0</v>
      </c>
      <c r="AZ29" s="88">
        <f t="shared" si="8"/>
        <v>0</v>
      </c>
      <c r="BA29" s="89">
        <f t="shared" si="9"/>
        <v>0</v>
      </c>
      <c r="BB29" s="90">
        <f t="shared" si="60"/>
        <v>0</v>
      </c>
      <c r="BC29" s="90">
        <f t="shared" si="61"/>
        <v>0</v>
      </c>
      <c r="BD29" s="95">
        <f t="shared" si="10"/>
        <v>0.31249999999999994</v>
      </c>
      <c r="BF29" s="109">
        <f t="shared" si="11"/>
        <v>0</v>
      </c>
      <c r="BG29" s="109">
        <f t="shared" si="12"/>
        <v>0</v>
      </c>
      <c r="BH29" s="109">
        <f t="shared" si="13"/>
        <v>0</v>
      </c>
      <c r="BI29" s="110">
        <f t="shared" si="14"/>
        <v>0</v>
      </c>
      <c r="BJ29" s="111">
        <f t="shared" si="15"/>
        <v>0</v>
      </c>
      <c r="BK29" s="111">
        <f t="shared" si="16"/>
        <v>0</v>
      </c>
      <c r="BL29" s="110">
        <f t="shared" si="17"/>
        <v>0</v>
      </c>
      <c r="BM29" s="110">
        <f t="shared" si="18"/>
        <v>0</v>
      </c>
      <c r="BN29" s="110">
        <f t="shared" si="19"/>
        <v>0</v>
      </c>
      <c r="BO29" s="110">
        <f t="shared" si="20"/>
        <v>0</v>
      </c>
      <c r="BP29" s="110">
        <f t="shared" si="21"/>
        <v>0</v>
      </c>
      <c r="BQ29" s="110">
        <f t="shared" si="22"/>
        <v>0</v>
      </c>
      <c r="BR29" s="110" t="str">
        <f t="shared" si="23"/>
        <v/>
      </c>
      <c r="BS29" s="110" t="str">
        <f t="shared" si="24"/>
        <v/>
      </c>
      <c r="BT29" s="110" t="str">
        <f t="shared" si="25"/>
        <v/>
      </c>
      <c r="BU29" s="110">
        <f t="shared" si="26"/>
        <v>0.91666666666666663</v>
      </c>
      <c r="BV29" s="110">
        <f t="shared" si="27"/>
        <v>0.91666666666666663</v>
      </c>
      <c r="BW29" s="110">
        <f t="shared" si="28"/>
        <v>0.91666666666666663</v>
      </c>
      <c r="BX29" s="110">
        <f t="shared" si="62"/>
        <v>0</v>
      </c>
      <c r="BY29" s="110">
        <f t="shared" si="29"/>
        <v>0</v>
      </c>
      <c r="BZ29" s="110">
        <f t="shared" si="30"/>
        <v>0</v>
      </c>
      <c r="CA29" s="109">
        <f t="shared" si="31"/>
        <v>1.2083333333333333</v>
      </c>
      <c r="CB29" s="109">
        <f t="shared" si="32"/>
        <v>0.91666666666666663</v>
      </c>
      <c r="CC29" s="109">
        <f t="shared" si="33"/>
        <v>0</v>
      </c>
      <c r="CD29" s="112">
        <f t="shared" si="34"/>
        <v>0.91666666666666663</v>
      </c>
      <c r="CE29" s="110">
        <f t="shared" si="35"/>
        <v>0</v>
      </c>
      <c r="CF29" s="110">
        <f t="shared" si="36"/>
        <v>0</v>
      </c>
      <c r="CG29" s="110">
        <f t="shared" si="37"/>
        <v>0</v>
      </c>
      <c r="CH29" s="113">
        <f t="shared" si="38"/>
        <v>0.20833333333333334</v>
      </c>
      <c r="CI29" s="114">
        <f t="shared" si="63"/>
        <v>0</v>
      </c>
      <c r="CJ29" s="115">
        <f t="shared" si="39"/>
        <v>0.20833333333333334</v>
      </c>
      <c r="CK29" s="115" t="str">
        <f t="shared" si="64"/>
        <v/>
      </c>
      <c r="CL29" s="115" t="str">
        <f t="shared" si="40"/>
        <v/>
      </c>
      <c r="CM29" s="115" t="str">
        <f t="shared" si="41"/>
        <v/>
      </c>
      <c r="CN29" s="115">
        <f t="shared" si="42"/>
        <v>0</v>
      </c>
      <c r="CO29" s="115">
        <f t="shared" si="43"/>
        <v>0</v>
      </c>
      <c r="CP29" s="115">
        <f t="shared" si="44"/>
        <v>0</v>
      </c>
      <c r="CQ29" s="115">
        <f t="shared" si="65"/>
        <v>0</v>
      </c>
      <c r="CR29" s="115">
        <f t="shared" si="45"/>
        <v>0</v>
      </c>
      <c r="CS29" s="115">
        <f t="shared" si="46"/>
        <v>0</v>
      </c>
      <c r="CU29" s="119">
        <f t="shared" si="47"/>
        <v>0</v>
      </c>
      <c r="CV29" s="120" t="str">
        <f>IF(AND(A29&lt;&gt;"",AE29&lt;&gt;"",NOT(ISERROR(VLOOKUP(A29,休日一覧!$A$2:$A$27,1,FALSE)))),"〇","×")</f>
        <v>×</v>
      </c>
      <c r="CW29" s="109">
        <f t="shared" si="48"/>
        <v>0</v>
      </c>
      <c r="CX29" s="109">
        <f t="shared" si="49"/>
        <v>0</v>
      </c>
      <c r="CY29" s="119" cm="1">
        <f t="array" ref="CY29">_xlfn.IFS(AND(D29&lt;&gt;"", CY28+1&lt;=7),CY28+1,(AND(D29&lt;&gt;"",CY28=7)),1,TRUE, 0)</f>
        <v>0</v>
      </c>
      <c r="CZ29" s="110">
        <f t="shared" si="50"/>
        <v>0</v>
      </c>
      <c r="DA29" s="135">
        <f t="shared" si="51"/>
        <v>0</v>
      </c>
      <c r="DB29" s="136"/>
    </row>
    <row r="30" spans="1:106" ht="17.100000000000001" customHeight="1">
      <c r="A30" s="193">
        <f>IF(A29="","",IF((A29+1)&gt;(EOMONTH(C3,0)),"",A29+1))</f>
        <v>45732</v>
      </c>
      <c r="B30" s="193"/>
      <c r="C30" s="42" t="str">
        <f t="shared" si="0"/>
        <v>日</v>
      </c>
      <c r="D30" s="194"/>
      <c r="E30" s="195"/>
      <c r="F30" s="194"/>
      <c r="G30" s="195"/>
      <c r="H30" s="53"/>
      <c r="I30" s="53"/>
      <c r="J30" s="53"/>
      <c r="K30" s="54"/>
      <c r="L30" s="53"/>
      <c r="M30" s="54"/>
      <c r="N30" s="196" t="str">
        <f t="shared" si="52"/>
        <v/>
      </c>
      <c r="O30" s="196"/>
      <c r="P30" s="196"/>
      <c r="Q30" s="197" t="str">
        <f t="shared" si="53"/>
        <v/>
      </c>
      <c r="R30" s="198"/>
      <c r="S30" s="199"/>
      <c r="T30" s="196" t="str">
        <f t="shared" si="54"/>
        <v/>
      </c>
      <c r="U30" s="196"/>
      <c r="V30" s="196"/>
      <c r="W30" s="196" t="str">
        <f t="shared" si="55"/>
        <v/>
      </c>
      <c r="X30" s="196"/>
      <c r="Y30" s="196"/>
      <c r="Z30" s="196" t="str">
        <f t="shared" si="56"/>
        <v/>
      </c>
      <c r="AA30" s="196"/>
      <c r="AB30" s="39"/>
      <c r="AC30" s="39"/>
      <c r="AD30" s="39"/>
      <c r="AE30" s="196" t="str">
        <f t="shared" si="57"/>
        <v/>
      </c>
      <c r="AF30" s="196"/>
      <c r="AG30" s="203"/>
      <c r="AH30" s="204"/>
      <c r="AI30" s="205"/>
      <c r="AJ30" s="206"/>
      <c r="AK30" s="207"/>
      <c r="AL30" s="207"/>
      <c r="AM30" s="207"/>
      <c r="AN30" s="207"/>
      <c r="AO30" s="207"/>
      <c r="AP30" s="207"/>
      <c r="AQ30" s="208"/>
      <c r="AS30" s="209"/>
      <c r="AT30" s="210"/>
      <c r="AU30" s="211"/>
      <c r="AV30" s="211"/>
      <c r="AW30" s="212" t="str">
        <f t="shared" si="66"/>
        <v/>
      </c>
      <c r="AX30" s="212"/>
      <c r="AY30" s="75">
        <f t="shared" si="59"/>
        <v>0</v>
      </c>
      <c r="AZ30" s="88">
        <f t="shared" si="8"/>
        <v>0</v>
      </c>
      <c r="BA30" s="89">
        <f t="shared" si="9"/>
        <v>0</v>
      </c>
      <c r="BB30" s="90">
        <f t="shared" si="60"/>
        <v>0</v>
      </c>
      <c r="BC30" s="90">
        <f t="shared" si="61"/>
        <v>0</v>
      </c>
      <c r="BD30" s="95">
        <f t="shared" si="10"/>
        <v>0.31249999999999994</v>
      </c>
      <c r="BF30" s="109">
        <f t="shared" si="11"/>
        <v>0</v>
      </c>
      <c r="BG30" s="109">
        <f t="shared" si="12"/>
        <v>0</v>
      </c>
      <c r="BH30" s="109">
        <f t="shared" si="13"/>
        <v>0</v>
      </c>
      <c r="BI30" s="110">
        <f t="shared" si="14"/>
        <v>0</v>
      </c>
      <c r="BJ30" s="111">
        <f t="shared" si="15"/>
        <v>0</v>
      </c>
      <c r="BK30" s="111">
        <f t="shared" si="16"/>
        <v>0</v>
      </c>
      <c r="BL30" s="110">
        <f t="shared" si="17"/>
        <v>0</v>
      </c>
      <c r="BM30" s="110">
        <f t="shared" si="18"/>
        <v>0</v>
      </c>
      <c r="BN30" s="110">
        <f t="shared" si="19"/>
        <v>0</v>
      </c>
      <c r="BO30" s="110">
        <f t="shared" si="20"/>
        <v>0</v>
      </c>
      <c r="BP30" s="110">
        <f t="shared" si="21"/>
        <v>0</v>
      </c>
      <c r="BQ30" s="110">
        <f t="shared" si="22"/>
        <v>0</v>
      </c>
      <c r="BR30" s="110" t="str">
        <f t="shared" si="23"/>
        <v/>
      </c>
      <c r="BS30" s="110" t="str">
        <f t="shared" si="24"/>
        <v/>
      </c>
      <c r="BT30" s="110" t="str">
        <f t="shared" si="25"/>
        <v/>
      </c>
      <c r="BU30" s="110">
        <f t="shared" si="26"/>
        <v>0.91666666666666663</v>
      </c>
      <c r="BV30" s="110">
        <f t="shared" si="27"/>
        <v>0.91666666666666663</v>
      </c>
      <c r="BW30" s="110">
        <f t="shared" si="28"/>
        <v>0.91666666666666663</v>
      </c>
      <c r="BX30" s="110">
        <f t="shared" si="62"/>
        <v>0</v>
      </c>
      <c r="BY30" s="110">
        <f t="shared" si="29"/>
        <v>0</v>
      </c>
      <c r="BZ30" s="110">
        <f t="shared" si="30"/>
        <v>0</v>
      </c>
      <c r="CA30" s="109">
        <f t="shared" si="31"/>
        <v>1.2083333333333333</v>
      </c>
      <c r="CB30" s="109">
        <f t="shared" si="32"/>
        <v>0.91666666666666663</v>
      </c>
      <c r="CC30" s="109">
        <f t="shared" si="33"/>
        <v>0</v>
      </c>
      <c r="CD30" s="112">
        <f t="shared" si="34"/>
        <v>0.91666666666666663</v>
      </c>
      <c r="CE30" s="110">
        <f t="shared" si="35"/>
        <v>0</v>
      </c>
      <c r="CF30" s="110">
        <f t="shared" si="36"/>
        <v>0</v>
      </c>
      <c r="CG30" s="110">
        <f t="shared" si="37"/>
        <v>0</v>
      </c>
      <c r="CH30" s="113">
        <f t="shared" si="38"/>
        <v>0.20833333333333334</v>
      </c>
      <c r="CI30" s="114">
        <f t="shared" si="63"/>
        <v>0</v>
      </c>
      <c r="CJ30" s="115">
        <f t="shared" si="39"/>
        <v>0.20833333333333334</v>
      </c>
      <c r="CK30" s="115" t="str">
        <f t="shared" si="64"/>
        <v/>
      </c>
      <c r="CL30" s="115" t="str">
        <f t="shared" si="40"/>
        <v/>
      </c>
      <c r="CM30" s="115" t="str">
        <f t="shared" si="41"/>
        <v/>
      </c>
      <c r="CN30" s="115">
        <f t="shared" si="42"/>
        <v>0</v>
      </c>
      <c r="CO30" s="115">
        <f t="shared" si="43"/>
        <v>0</v>
      </c>
      <c r="CP30" s="115">
        <f t="shared" si="44"/>
        <v>0</v>
      </c>
      <c r="CQ30" s="115">
        <f t="shared" si="65"/>
        <v>0</v>
      </c>
      <c r="CR30" s="115">
        <f t="shared" si="45"/>
        <v>0</v>
      </c>
      <c r="CS30" s="115">
        <f t="shared" si="46"/>
        <v>0</v>
      </c>
      <c r="CU30" s="119">
        <f t="shared" si="47"/>
        <v>0</v>
      </c>
      <c r="CV30" s="120" t="str">
        <f>IF(AND(A30&lt;&gt;"",AE30&lt;&gt;"",NOT(ISERROR(VLOOKUP(A30,休日一覧!$A$2:$A$27,1,FALSE)))),"〇","×")</f>
        <v>×</v>
      </c>
      <c r="CW30" s="109">
        <f t="shared" si="48"/>
        <v>0</v>
      </c>
      <c r="CX30" s="109">
        <f t="shared" si="49"/>
        <v>0</v>
      </c>
      <c r="CY30" s="119" cm="1">
        <f t="array" ref="CY30">_xlfn.IFS(AND(D30&lt;&gt;"", CY29+1&lt;=7),CY29+1,(AND(D30&lt;&gt;"",CY29=7)),1,TRUE, 0)</f>
        <v>0</v>
      </c>
      <c r="CZ30" s="110">
        <f t="shared" si="50"/>
        <v>0</v>
      </c>
      <c r="DA30" s="135">
        <f t="shared" si="51"/>
        <v>0</v>
      </c>
      <c r="DB30" s="136"/>
    </row>
    <row r="31" spans="1:106" ht="17.100000000000001" customHeight="1">
      <c r="A31" s="193">
        <f>IF(A30="","",IF((A30+1)&gt;(EOMONTH(C3,0)),"",A30+1))</f>
        <v>45733</v>
      </c>
      <c r="B31" s="193"/>
      <c r="C31" s="42" t="str">
        <f t="shared" si="0"/>
        <v>月</v>
      </c>
      <c r="D31" s="194">
        <v>0.375</v>
      </c>
      <c r="E31" s="195"/>
      <c r="F31" s="194">
        <v>0.72916666666666663</v>
      </c>
      <c r="G31" s="195"/>
      <c r="H31" s="53">
        <v>0.5</v>
      </c>
      <c r="I31" s="53">
        <v>0.54166666666666663</v>
      </c>
      <c r="J31" s="53"/>
      <c r="K31" s="54"/>
      <c r="L31" s="53"/>
      <c r="M31" s="54"/>
      <c r="N31" s="196">
        <f t="shared" si="52"/>
        <v>0</v>
      </c>
      <c r="O31" s="196"/>
      <c r="P31" s="196"/>
      <c r="Q31" s="197">
        <f t="shared" si="53"/>
        <v>0</v>
      </c>
      <c r="R31" s="198"/>
      <c r="S31" s="199"/>
      <c r="T31" s="196">
        <f t="shared" si="54"/>
        <v>0</v>
      </c>
      <c r="U31" s="196"/>
      <c r="V31" s="196"/>
      <c r="W31" s="196">
        <f t="shared" si="55"/>
        <v>0</v>
      </c>
      <c r="X31" s="196"/>
      <c r="Y31" s="196"/>
      <c r="Z31" s="196">
        <f t="shared" si="56"/>
        <v>0.3125</v>
      </c>
      <c r="AA31" s="196"/>
      <c r="AB31" s="39"/>
      <c r="AC31" s="39"/>
      <c r="AD31" s="39"/>
      <c r="AE31" s="196">
        <f t="shared" si="57"/>
        <v>0.3125</v>
      </c>
      <c r="AF31" s="196"/>
      <c r="AG31" s="203"/>
      <c r="AH31" s="204"/>
      <c r="AI31" s="205"/>
      <c r="AJ31" s="206" t="s">
        <v>215</v>
      </c>
      <c r="AK31" s="207"/>
      <c r="AL31" s="207"/>
      <c r="AM31" s="207"/>
      <c r="AN31" s="207"/>
      <c r="AO31" s="207"/>
      <c r="AP31" s="207"/>
      <c r="AQ31" s="208"/>
      <c r="AS31" s="209"/>
      <c r="AT31" s="210"/>
      <c r="AU31" s="211"/>
      <c r="AV31" s="211"/>
      <c r="AW31" s="212" t="str">
        <f t="shared" si="66"/>
        <v/>
      </c>
      <c r="AX31" s="212"/>
      <c r="AY31" s="75">
        <f t="shared" si="59"/>
        <v>4.166666666666663E-2</v>
      </c>
      <c r="AZ31" s="88">
        <f t="shared" si="8"/>
        <v>4.166666666666663E-2</v>
      </c>
      <c r="BA31" s="89">
        <f t="shared" si="9"/>
        <v>0</v>
      </c>
      <c r="BB31" s="90">
        <f t="shared" si="60"/>
        <v>0</v>
      </c>
      <c r="BC31" s="90">
        <f t="shared" si="61"/>
        <v>0</v>
      </c>
      <c r="BD31" s="95">
        <f t="shared" si="10"/>
        <v>0.72916666666666663</v>
      </c>
      <c r="BF31" s="109">
        <f t="shared" si="11"/>
        <v>4.166666666666663E-2</v>
      </c>
      <c r="BG31" s="109">
        <f t="shared" si="12"/>
        <v>0</v>
      </c>
      <c r="BH31" s="109">
        <f t="shared" si="13"/>
        <v>0</v>
      </c>
      <c r="BI31" s="110">
        <f t="shared" si="14"/>
        <v>0.125</v>
      </c>
      <c r="BJ31" s="111">
        <f t="shared" si="15"/>
        <v>0</v>
      </c>
      <c r="BK31" s="111">
        <f t="shared" si="16"/>
        <v>0</v>
      </c>
      <c r="BL31" s="110">
        <f t="shared" si="17"/>
        <v>4.166666666666663E-2</v>
      </c>
      <c r="BM31" s="110">
        <f t="shared" si="18"/>
        <v>0</v>
      </c>
      <c r="BN31" s="110">
        <f t="shared" si="19"/>
        <v>0</v>
      </c>
      <c r="BO31" s="110">
        <f t="shared" si="20"/>
        <v>0</v>
      </c>
      <c r="BP31" s="110">
        <f t="shared" si="21"/>
        <v>0</v>
      </c>
      <c r="BQ31" s="110">
        <f t="shared" si="22"/>
        <v>0</v>
      </c>
      <c r="BR31" s="110">
        <f t="shared" si="23"/>
        <v>0.54166666666666663</v>
      </c>
      <c r="BS31" s="110" t="str">
        <f t="shared" si="24"/>
        <v/>
      </c>
      <c r="BT31" s="110" t="str">
        <f t="shared" si="25"/>
        <v/>
      </c>
      <c r="BU31" s="110">
        <f t="shared" si="26"/>
        <v>0.91666666666666663</v>
      </c>
      <c r="BV31" s="110">
        <f t="shared" si="27"/>
        <v>0.91666666666666663</v>
      </c>
      <c r="BW31" s="110">
        <f t="shared" si="28"/>
        <v>0.91666666666666663</v>
      </c>
      <c r="BX31" s="110">
        <f t="shared" si="62"/>
        <v>0</v>
      </c>
      <c r="BY31" s="110">
        <f t="shared" si="29"/>
        <v>0</v>
      </c>
      <c r="BZ31" s="110">
        <f t="shared" si="30"/>
        <v>0</v>
      </c>
      <c r="CA31" s="109">
        <f t="shared" si="31"/>
        <v>0.72916666666666663</v>
      </c>
      <c r="CB31" s="109">
        <f t="shared" si="32"/>
        <v>0.91666666666666663</v>
      </c>
      <c r="CC31" s="109">
        <f t="shared" si="33"/>
        <v>0.72916666666666663</v>
      </c>
      <c r="CD31" s="112">
        <f t="shared" si="34"/>
        <v>0.91666666666666663</v>
      </c>
      <c r="CE31" s="110">
        <f t="shared" si="35"/>
        <v>0</v>
      </c>
      <c r="CF31" s="110">
        <f t="shared" si="36"/>
        <v>0</v>
      </c>
      <c r="CG31" s="110">
        <f t="shared" si="37"/>
        <v>0</v>
      </c>
      <c r="CH31" s="113">
        <f t="shared" si="38"/>
        <v>0.20833333333333334</v>
      </c>
      <c r="CI31" s="114">
        <f t="shared" si="63"/>
        <v>0.375</v>
      </c>
      <c r="CJ31" s="115">
        <f t="shared" si="39"/>
        <v>0</v>
      </c>
      <c r="CK31" s="115">
        <f t="shared" si="64"/>
        <v>0.20833333333333334</v>
      </c>
      <c r="CL31" s="115" t="str">
        <f t="shared" si="40"/>
        <v/>
      </c>
      <c r="CM31" s="115" t="str">
        <f t="shared" si="41"/>
        <v/>
      </c>
      <c r="CN31" s="115">
        <f t="shared" si="42"/>
        <v>0.5</v>
      </c>
      <c r="CO31" s="115">
        <f t="shared" si="43"/>
        <v>0</v>
      </c>
      <c r="CP31" s="115">
        <f t="shared" si="44"/>
        <v>0</v>
      </c>
      <c r="CQ31" s="115">
        <f t="shared" si="65"/>
        <v>0</v>
      </c>
      <c r="CR31" s="115">
        <f t="shared" si="45"/>
        <v>0</v>
      </c>
      <c r="CS31" s="115">
        <f t="shared" si="46"/>
        <v>0</v>
      </c>
      <c r="CU31" s="119">
        <f t="shared" si="47"/>
        <v>1</v>
      </c>
      <c r="CV31" s="120" t="str">
        <f>IF(AND(A31&lt;&gt;"",AE31&lt;&gt;"",NOT(ISERROR(VLOOKUP(A31,休日一覧!$A$2:$A$27,1,FALSE)))),"〇","×")</f>
        <v>×</v>
      </c>
      <c r="CW31" s="109">
        <f t="shared" si="48"/>
        <v>0</v>
      </c>
      <c r="CX31" s="109">
        <f t="shared" si="49"/>
        <v>0</v>
      </c>
      <c r="CY31" s="119" cm="1">
        <f t="array" ref="CY31">_xlfn.IFS(AND(D31&lt;&gt;"", CY30+1&lt;=7),CY30+1,(AND(D31&lt;&gt;"",CY30=7)),1,TRUE, 0)</f>
        <v>1</v>
      </c>
      <c r="CZ31" s="110">
        <f t="shared" si="50"/>
        <v>0</v>
      </c>
      <c r="DA31" s="135">
        <f t="shared" si="51"/>
        <v>0</v>
      </c>
      <c r="DB31" s="136"/>
    </row>
    <row r="32" spans="1:106" ht="17.100000000000001" customHeight="1">
      <c r="A32" s="193">
        <f>IF(A31="","",IF((A31+1)&gt;(EOMONTH(C3,0)),"",A31+1))</f>
        <v>45734</v>
      </c>
      <c r="B32" s="193"/>
      <c r="C32" s="42" t="str">
        <f t="shared" si="0"/>
        <v>火</v>
      </c>
      <c r="D32" s="194">
        <v>0.375</v>
      </c>
      <c r="E32" s="195"/>
      <c r="F32" s="194">
        <v>0.72916666666666663</v>
      </c>
      <c r="G32" s="195"/>
      <c r="H32" s="53">
        <v>0.5</v>
      </c>
      <c r="I32" s="53">
        <v>0.54166666666666663</v>
      </c>
      <c r="J32" s="53"/>
      <c r="K32" s="54"/>
      <c r="L32" s="53"/>
      <c r="M32" s="54"/>
      <c r="N32" s="196">
        <f t="shared" si="52"/>
        <v>0</v>
      </c>
      <c r="O32" s="196"/>
      <c r="P32" s="196"/>
      <c r="Q32" s="197">
        <f t="shared" si="53"/>
        <v>0</v>
      </c>
      <c r="R32" s="198"/>
      <c r="S32" s="199"/>
      <c r="T32" s="196">
        <f t="shared" si="54"/>
        <v>0</v>
      </c>
      <c r="U32" s="196"/>
      <c r="V32" s="196"/>
      <c r="W32" s="196">
        <f t="shared" si="55"/>
        <v>0</v>
      </c>
      <c r="X32" s="196"/>
      <c r="Y32" s="196"/>
      <c r="Z32" s="196">
        <f t="shared" si="56"/>
        <v>0.3125</v>
      </c>
      <c r="AA32" s="196"/>
      <c r="AB32" s="39"/>
      <c r="AC32" s="39"/>
      <c r="AD32" s="39"/>
      <c r="AE32" s="196">
        <f t="shared" si="57"/>
        <v>0.3125</v>
      </c>
      <c r="AF32" s="196"/>
      <c r="AG32" s="203"/>
      <c r="AH32" s="204"/>
      <c r="AI32" s="205"/>
      <c r="AJ32" s="206" t="s">
        <v>215</v>
      </c>
      <c r="AK32" s="207"/>
      <c r="AL32" s="207"/>
      <c r="AM32" s="207"/>
      <c r="AN32" s="207"/>
      <c r="AO32" s="207"/>
      <c r="AP32" s="207"/>
      <c r="AQ32" s="208"/>
      <c r="AS32" s="209"/>
      <c r="AT32" s="210"/>
      <c r="AU32" s="211"/>
      <c r="AV32" s="211"/>
      <c r="AW32" s="212" t="str">
        <f t="shared" si="66"/>
        <v/>
      </c>
      <c r="AX32" s="212"/>
      <c r="AY32" s="75">
        <f t="shared" si="59"/>
        <v>4.166666666666663E-2</v>
      </c>
      <c r="AZ32" s="88">
        <f t="shared" si="8"/>
        <v>4.166666666666663E-2</v>
      </c>
      <c r="BA32" s="89">
        <f t="shared" si="9"/>
        <v>0</v>
      </c>
      <c r="BB32" s="90">
        <f t="shared" si="60"/>
        <v>0</v>
      </c>
      <c r="BC32" s="90">
        <f t="shared" si="61"/>
        <v>0</v>
      </c>
      <c r="BD32" s="95">
        <f t="shared" si="10"/>
        <v>0.72916666666666663</v>
      </c>
      <c r="BF32" s="109">
        <f t="shared" si="11"/>
        <v>4.166666666666663E-2</v>
      </c>
      <c r="BG32" s="109">
        <f t="shared" si="12"/>
        <v>0</v>
      </c>
      <c r="BH32" s="109">
        <f t="shared" si="13"/>
        <v>0</v>
      </c>
      <c r="BI32" s="110">
        <f t="shared" si="14"/>
        <v>0.125</v>
      </c>
      <c r="BJ32" s="111">
        <f t="shared" si="15"/>
        <v>0</v>
      </c>
      <c r="BK32" s="111">
        <f t="shared" si="16"/>
        <v>0</v>
      </c>
      <c r="BL32" s="110">
        <f t="shared" si="17"/>
        <v>4.166666666666663E-2</v>
      </c>
      <c r="BM32" s="110">
        <f t="shared" si="18"/>
        <v>0</v>
      </c>
      <c r="BN32" s="110">
        <f t="shared" si="19"/>
        <v>0</v>
      </c>
      <c r="BO32" s="110">
        <f t="shared" si="20"/>
        <v>0</v>
      </c>
      <c r="BP32" s="110">
        <f t="shared" si="21"/>
        <v>0</v>
      </c>
      <c r="BQ32" s="110">
        <f t="shared" si="22"/>
        <v>0</v>
      </c>
      <c r="BR32" s="110">
        <f t="shared" si="23"/>
        <v>0.54166666666666663</v>
      </c>
      <c r="BS32" s="110" t="str">
        <f t="shared" si="24"/>
        <v/>
      </c>
      <c r="BT32" s="110" t="str">
        <f t="shared" si="25"/>
        <v/>
      </c>
      <c r="BU32" s="110">
        <f t="shared" si="26"/>
        <v>0.91666666666666663</v>
      </c>
      <c r="BV32" s="110">
        <f t="shared" si="27"/>
        <v>0.91666666666666663</v>
      </c>
      <c r="BW32" s="110">
        <f t="shared" si="28"/>
        <v>0.91666666666666663</v>
      </c>
      <c r="BX32" s="110">
        <f t="shared" si="62"/>
        <v>0</v>
      </c>
      <c r="BY32" s="110">
        <f t="shared" si="29"/>
        <v>0</v>
      </c>
      <c r="BZ32" s="110">
        <f t="shared" si="30"/>
        <v>0</v>
      </c>
      <c r="CA32" s="109">
        <f t="shared" si="31"/>
        <v>0.72916666666666663</v>
      </c>
      <c r="CB32" s="109">
        <f t="shared" si="32"/>
        <v>0.91666666666666663</v>
      </c>
      <c r="CC32" s="109">
        <f t="shared" si="33"/>
        <v>0.72916666666666663</v>
      </c>
      <c r="CD32" s="112">
        <f t="shared" si="34"/>
        <v>0.91666666666666663</v>
      </c>
      <c r="CE32" s="110">
        <f t="shared" si="35"/>
        <v>0</v>
      </c>
      <c r="CF32" s="110">
        <f t="shared" si="36"/>
        <v>0</v>
      </c>
      <c r="CG32" s="110">
        <f t="shared" si="37"/>
        <v>0</v>
      </c>
      <c r="CH32" s="113">
        <f t="shared" si="38"/>
        <v>0.20833333333333334</v>
      </c>
      <c r="CI32" s="114">
        <f t="shared" si="63"/>
        <v>0.375</v>
      </c>
      <c r="CJ32" s="115">
        <f t="shared" si="39"/>
        <v>0</v>
      </c>
      <c r="CK32" s="115">
        <f t="shared" si="64"/>
        <v>0.20833333333333334</v>
      </c>
      <c r="CL32" s="115" t="str">
        <f t="shared" si="40"/>
        <v/>
      </c>
      <c r="CM32" s="115" t="str">
        <f t="shared" si="41"/>
        <v/>
      </c>
      <c r="CN32" s="115">
        <f t="shared" si="42"/>
        <v>0.5</v>
      </c>
      <c r="CO32" s="115">
        <f t="shared" si="43"/>
        <v>0</v>
      </c>
      <c r="CP32" s="115">
        <f t="shared" si="44"/>
        <v>0</v>
      </c>
      <c r="CQ32" s="115">
        <f t="shared" si="65"/>
        <v>0</v>
      </c>
      <c r="CR32" s="115">
        <f t="shared" si="45"/>
        <v>0</v>
      </c>
      <c r="CS32" s="115">
        <f t="shared" si="46"/>
        <v>0</v>
      </c>
      <c r="CU32" s="119">
        <f t="shared" si="47"/>
        <v>2</v>
      </c>
      <c r="CV32" s="120" t="str">
        <f>IF(AND(A32&lt;&gt;"",AE32&lt;&gt;"",NOT(ISERROR(VLOOKUP(A32,休日一覧!$A$2:$A$27,1,FALSE)))),"〇","×")</f>
        <v>×</v>
      </c>
      <c r="CW32" s="109">
        <f t="shared" si="48"/>
        <v>0</v>
      </c>
      <c r="CX32" s="109">
        <f t="shared" si="49"/>
        <v>0</v>
      </c>
      <c r="CY32" s="119" cm="1">
        <f t="array" ref="CY32">_xlfn.IFS(AND(D32&lt;&gt;"", CY31+1&lt;=7),CY31+1,(AND(D32&lt;&gt;"",CY31=7)),1,TRUE, 0)</f>
        <v>2</v>
      </c>
      <c r="CZ32" s="110">
        <f t="shared" si="50"/>
        <v>0</v>
      </c>
      <c r="DA32" s="135">
        <f t="shared" si="51"/>
        <v>0</v>
      </c>
      <c r="DB32" s="136"/>
    </row>
    <row r="33" spans="1:106" ht="17.100000000000001" customHeight="1">
      <c r="A33" s="193">
        <f>IF(A32="","",IF((A32+1)&gt;(EOMONTH(C3,0)),"",A32+1))</f>
        <v>45735</v>
      </c>
      <c r="B33" s="193"/>
      <c r="C33" s="42" t="str">
        <f t="shared" si="0"/>
        <v>水</v>
      </c>
      <c r="D33" s="194">
        <v>0.375</v>
      </c>
      <c r="E33" s="195"/>
      <c r="F33" s="194">
        <v>0.72916666666666663</v>
      </c>
      <c r="G33" s="195"/>
      <c r="H33" s="53">
        <v>0.5</v>
      </c>
      <c r="I33" s="53">
        <v>0.54166666666666663</v>
      </c>
      <c r="J33" s="53"/>
      <c r="K33" s="54"/>
      <c r="L33" s="53"/>
      <c r="M33" s="54"/>
      <c r="N33" s="196">
        <f t="shared" si="52"/>
        <v>0</v>
      </c>
      <c r="O33" s="196"/>
      <c r="P33" s="196"/>
      <c r="Q33" s="197">
        <f t="shared" si="53"/>
        <v>0</v>
      </c>
      <c r="R33" s="198"/>
      <c r="S33" s="199"/>
      <c r="T33" s="196">
        <f t="shared" si="54"/>
        <v>0</v>
      </c>
      <c r="U33" s="196"/>
      <c r="V33" s="196"/>
      <c r="W33" s="196">
        <f t="shared" si="55"/>
        <v>0</v>
      </c>
      <c r="X33" s="196"/>
      <c r="Y33" s="196"/>
      <c r="Z33" s="196">
        <f t="shared" si="56"/>
        <v>0.3125</v>
      </c>
      <c r="AA33" s="196"/>
      <c r="AB33" s="39"/>
      <c r="AC33" s="39"/>
      <c r="AD33" s="39"/>
      <c r="AE33" s="196">
        <f t="shared" si="57"/>
        <v>0.3125</v>
      </c>
      <c r="AF33" s="196"/>
      <c r="AG33" s="203"/>
      <c r="AH33" s="204"/>
      <c r="AI33" s="205"/>
      <c r="AJ33" s="206" t="s">
        <v>215</v>
      </c>
      <c r="AK33" s="207"/>
      <c r="AL33" s="207"/>
      <c r="AM33" s="207"/>
      <c r="AN33" s="207"/>
      <c r="AO33" s="207"/>
      <c r="AP33" s="207"/>
      <c r="AQ33" s="208"/>
      <c r="AS33" s="209"/>
      <c r="AT33" s="210"/>
      <c r="AU33" s="211"/>
      <c r="AV33" s="211"/>
      <c r="AW33" s="212" t="str">
        <f t="shared" ref="AW33:AW45" si="67">IF(OR(AS33="",AU33=""),"",IF(AND(D33="",F33=""),AU33-AS33-$D$10,AU33-AS33))</f>
        <v/>
      </c>
      <c r="AX33" s="212"/>
      <c r="AY33" s="75">
        <f t="shared" si="59"/>
        <v>4.166666666666663E-2</v>
      </c>
      <c r="AZ33" s="88">
        <f t="shared" si="8"/>
        <v>4.166666666666663E-2</v>
      </c>
      <c r="BA33" s="89">
        <f t="shared" si="9"/>
        <v>0</v>
      </c>
      <c r="BB33" s="90">
        <f t="shared" si="60"/>
        <v>0</v>
      </c>
      <c r="BC33" s="90">
        <f t="shared" si="61"/>
        <v>0</v>
      </c>
      <c r="BD33" s="95">
        <f t="shared" si="10"/>
        <v>0.72916666666666663</v>
      </c>
      <c r="BF33" s="109">
        <f t="shared" si="11"/>
        <v>4.166666666666663E-2</v>
      </c>
      <c r="BG33" s="109">
        <f t="shared" si="12"/>
        <v>0</v>
      </c>
      <c r="BH33" s="109">
        <f t="shared" si="13"/>
        <v>0</v>
      </c>
      <c r="BI33" s="110">
        <f t="shared" si="14"/>
        <v>0.125</v>
      </c>
      <c r="BJ33" s="111">
        <f t="shared" si="15"/>
        <v>0</v>
      </c>
      <c r="BK33" s="111">
        <f t="shared" si="16"/>
        <v>0</v>
      </c>
      <c r="BL33" s="110">
        <f t="shared" si="17"/>
        <v>4.166666666666663E-2</v>
      </c>
      <c r="BM33" s="110">
        <f t="shared" si="18"/>
        <v>0</v>
      </c>
      <c r="BN33" s="110">
        <f t="shared" si="19"/>
        <v>0</v>
      </c>
      <c r="BO33" s="110">
        <f t="shared" si="20"/>
        <v>0</v>
      </c>
      <c r="BP33" s="110">
        <f t="shared" si="21"/>
        <v>0</v>
      </c>
      <c r="BQ33" s="110">
        <f t="shared" si="22"/>
        <v>0</v>
      </c>
      <c r="BR33" s="110">
        <f t="shared" si="23"/>
        <v>0.54166666666666663</v>
      </c>
      <c r="BS33" s="110" t="str">
        <f t="shared" si="24"/>
        <v/>
      </c>
      <c r="BT33" s="110" t="str">
        <f t="shared" si="25"/>
        <v/>
      </c>
      <c r="BU33" s="110">
        <f t="shared" si="26"/>
        <v>0.91666666666666663</v>
      </c>
      <c r="BV33" s="110">
        <f t="shared" si="27"/>
        <v>0.91666666666666663</v>
      </c>
      <c r="BW33" s="110">
        <f t="shared" si="28"/>
        <v>0.91666666666666663</v>
      </c>
      <c r="BX33" s="110">
        <f t="shared" si="62"/>
        <v>0</v>
      </c>
      <c r="BY33" s="110">
        <f t="shared" si="29"/>
        <v>0</v>
      </c>
      <c r="BZ33" s="110">
        <f t="shared" si="30"/>
        <v>0</v>
      </c>
      <c r="CA33" s="109">
        <f t="shared" si="31"/>
        <v>0.72916666666666663</v>
      </c>
      <c r="CB33" s="109">
        <f t="shared" si="32"/>
        <v>0.91666666666666663</v>
      </c>
      <c r="CC33" s="109">
        <f t="shared" si="33"/>
        <v>0.72916666666666663</v>
      </c>
      <c r="CD33" s="112">
        <f t="shared" si="34"/>
        <v>0.91666666666666663</v>
      </c>
      <c r="CE33" s="110">
        <f t="shared" si="35"/>
        <v>0</v>
      </c>
      <c r="CF33" s="110">
        <f t="shared" si="36"/>
        <v>0</v>
      </c>
      <c r="CG33" s="110">
        <f t="shared" si="37"/>
        <v>0</v>
      </c>
      <c r="CH33" s="113">
        <f t="shared" si="38"/>
        <v>0.20833333333333334</v>
      </c>
      <c r="CI33" s="114">
        <f t="shared" si="63"/>
        <v>0.375</v>
      </c>
      <c r="CJ33" s="115">
        <f t="shared" si="39"/>
        <v>0</v>
      </c>
      <c r="CK33" s="115">
        <f t="shared" si="64"/>
        <v>0.20833333333333334</v>
      </c>
      <c r="CL33" s="115" t="str">
        <f t="shared" si="40"/>
        <v/>
      </c>
      <c r="CM33" s="115" t="str">
        <f t="shared" si="41"/>
        <v/>
      </c>
      <c r="CN33" s="115">
        <f t="shared" si="42"/>
        <v>0.5</v>
      </c>
      <c r="CO33" s="115">
        <f t="shared" si="43"/>
        <v>0</v>
      </c>
      <c r="CP33" s="115">
        <f t="shared" si="44"/>
        <v>0</v>
      </c>
      <c r="CQ33" s="115">
        <f t="shared" si="65"/>
        <v>0</v>
      </c>
      <c r="CR33" s="115">
        <f t="shared" si="45"/>
        <v>0</v>
      </c>
      <c r="CS33" s="115">
        <f t="shared" si="46"/>
        <v>0</v>
      </c>
      <c r="CU33" s="119">
        <f t="shared" si="47"/>
        <v>3</v>
      </c>
      <c r="CV33" s="120" t="str">
        <f>IF(AND(A33&lt;&gt;"",AE33&lt;&gt;"",NOT(ISERROR(VLOOKUP(A33,休日一覧!$A$2:$A$27,1,FALSE)))),"〇","×")</f>
        <v>×</v>
      </c>
      <c r="CW33" s="109">
        <f t="shared" si="48"/>
        <v>0</v>
      </c>
      <c r="CX33" s="109">
        <f t="shared" si="49"/>
        <v>0</v>
      </c>
      <c r="CY33" s="119" cm="1">
        <f t="array" ref="CY33">_xlfn.IFS(AND(D33&lt;&gt;"", CY32+1&lt;=7),CY32+1,(AND(D33&lt;&gt;"",CY32=7)),1,TRUE, 0)</f>
        <v>3</v>
      </c>
      <c r="CZ33" s="110">
        <f t="shared" si="50"/>
        <v>0</v>
      </c>
      <c r="DA33" s="135">
        <f t="shared" si="51"/>
        <v>0</v>
      </c>
      <c r="DB33" s="136"/>
    </row>
    <row r="34" spans="1:106" ht="16.899999999999999" customHeight="1">
      <c r="A34" s="193">
        <f>IF(A33="","",IF((A33+1)&gt;(EOMONTH(C3,0)),"",A33+1))</f>
        <v>45736</v>
      </c>
      <c r="B34" s="193"/>
      <c r="C34" s="42" t="str">
        <f t="shared" si="0"/>
        <v>木</v>
      </c>
      <c r="D34" s="194"/>
      <c r="E34" s="195"/>
      <c r="F34" s="194"/>
      <c r="G34" s="195"/>
      <c r="H34" s="53"/>
      <c r="I34" s="53"/>
      <c r="J34" s="53"/>
      <c r="K34" s="54"/>
      <c r="L34" s="53"/>
      <c r="M34" s="54"/>
      <c r="N34" s="196" t="str">
        <f t="shared" si="52"/>
        <v/>
      </c>
      <c r="O34" s="196"/>
      <c r="P34" s="196"/>
      <c r="Q34" s="197" t="str">
        <f t="shared" si="53"/>
        <v/>
      </c>
      <c r="R34" s="198"/>
      <c r="S34" s="199"/>
      <c r="T34" s="196" t="str">
        <f t="shared" si="54"/>
        <v/>
      </c>
      <c r="U34" s="196"/>
      <c r="V34" s="196"/>
      <c r="W34" s="196" t="str">
        <f t="shared" si="55"/>
        <v/>
      </c>
      <c r="X34" s="196"/>
      <c r="Y34" s="196"/>
      <c r="Z34" s="196" t="str">
        <f t="shared" si="56"/>
        <v/>
      </c>
      <c r="AA34" s="196"/>
      <c r="AB34" s="39"/>
      <c r="AC34" s="39"/>
      <c r="AD34" s="39"/>
      <c r="AE34" s="196" t="str">
        <f t="shared" si="57"/>
        <v/>
      </c>
      <c r="AF34" s="196"/>
      <c r="AG34" s="203"/>
      <c r="AH34" s="204"/>
      <c r="AI34" s="205"/>
      <c r="AJ34" s="206"/>
      <c r="AK34" s="207"/>
      <c r="AL34" s="207"/>
      <c r="AM34" s="207"/>
      <c r="AN34" s="207"/>
      <c r="AO34" s="207"/>
      <c r="AP34" s="207"/>
      <c r="AQ34" s="208"/>
      <c r="AS34" s="209"/>
      <c r="AT34" s="210"/>
      <c r="AU34" s="211"/>
      <c r="AV34" s="211"/>
      <c r="AW34" s="212" t="str">
        <f t="shared" si="67"/>
        <v/>
      </c>
      <c r="AX34" s="212"/>
      <c r="AY34" s="75">
        <f t="shared" si="59"/>
        <v>0</v>
      </c>
      <c r="AZ34" s="88">
        <f t="shared" si="8"/>
        <v>0</v>
      </c>
      <c r="BA34" s="89">
        <f t="shared" si="9"/>
        <v>0</v>
      </c>
      <c r="BB34" s="90">
        <f t="shared" si="60"/>
        <v>0</v>
      </c>
      <c r="BC34" s="90">
        <f t="shared" si="61"/>
        <v>0</v>
      </c>
      <c r="BD34" s="95">
        <f t="shared" si="10"/>
        <v>0.31249999999999994</v>
      </c>
      <c r="BF34" s="109">
        <f t="shared" si="11"/>
        <v>0</v>
      </c>
      <c r="BG34" s="109">
        <f t="shared" si="12"/>
        <v>0</v>
      </c>
      <c r="BH34" s="109">
        <f t="shared" si="13"/>
        <v>0</v>
      </c>
      <c r="BI34" s="110">
        <f t="shared" si="14"/>
        <v>0</v>
      </c>
      <c r="BJ34" s="111">
        <f t="shared" si="15"/>
        <v>0</v>
      </c>
      <c r="BK34" s="111">
        <f t="shared" si="16"/>
        <v>0</v>
      </c>
      <c r="BL34" s="110">
        <f t="shared" si="17"/>
        <v>0</v>
      </c>
      <c r="BM34" s="110">
        <f t="shared" si="18"/>
        <v>0</v>
      </c>
      <c r="BN34" s="110">
        <f t="shared" si="19"/>
        <v>0</v>
      </c>
      <c r="BO34" s="110">
        <f t="shared" si="20"/>
        <v>0</v>
      </c>
      <c r="BP34" s="110">
        <f t="shared" si="21"/>
        <v>0</v>
      </c>
      <c r="BQ34" s="110">
        <f t="shared" si="22"/>
        <v>0</v>
      </c>
      <c r="BR34" s="110" t="str">
        <f t="shared" si="23"/>
        <v/>
      </c>
      <c r="BS34" s="110" t="str">
        <f t="shared" si="24"/>
        <v/>
      </c>
      <c r="BT34" s="110" t="str">
        <f t="shared" si="25"/>
        <v/>
      </c>
      <c r="BU34" s="110">
        <f t="shared" si="26"/>
        <v>0.91666666666666663</v>
      </c>
      <c r="BV34" s="110">
        <f t="shared" si="27"/>
        <v>0.91666666666666663</v>
      </c>
      <c r="BW34" s="110">
        <f t="shared" si="28"/>
        <v>0.91666666666666663</v>
      </c>
      <c r="BX34" s="110">
        <f t="shared" si="62"/>
        <v>0</v>
      </c>
      <c r="BY34" s="110">
        <f t="shared" si="29"/>
        <v>0</v>
      </c>
      <c r="BZ34" s="110">
        <f t="shared" si="30"/>
        <v>0</v>
      </c>
      <c r="CA34" s="109">
        <f t="shared" si="31"/>
        <v>1.2083333333333333</v>
      </c>
      <c r="CB34" s="109">
        <f t="shared" si="32"/>
        <v>0.91666666666666663</v>
      </c>
      <c r="CC34" s="109">
        <f t="shared" si="33"/>
        <v>0</v>
      </c>
      <c r="CD34" s="112">
        <f t="shared" si="34"/>
        <v>0.91666666666666663</v>
      </c>
      <c r="CE34" s="110">
        <f t="shared" si="35"/>
        <v>0</v>
      </c>
      <c r="CF34" s="110">
        <f t="shared" si="36"/>
        <v>0</v>
      </c>
      <c r="CG34" s="110">
        <f t="shared" si="37"/>
        <v>0</v>
      </c>
      <c r="CH34" s="113">
        <f t="shared" si="38"/>
        <v>0.20833333333333334</v>
      </c>
      <c r="CI34" s="114">
        <f t="shared" si="63"/>
        <v>0</v>
      </c>
      <c r="CJ34" s="115">
        <f t="shared" si="39"/>
        <v>0.20833333333333334</v>
      </c>
      <c r="CK34" s="115" t="str">
        <f t="shared" si="64"/>
        <v/>
      </c>
      <c r="CL34" s="115" t="str">
        <f t="shared" si="40"/>
        <v/>
      </c>
      <c r="CM34" s="115" t="str">
        <f t="shared" si="41"/>
        <v/>
      </c>
      <c r="CN34" s="115">
        <f t="shared" si="42"/>
        <v>0</v>
      </c>
      <c r="CO34" s="115">
        <f t="shared" si="43"/>
        <v>0</v>
      </c>
      <c r="CP34" s="115">
        <f t="shared" si="44"/>
        <v>0</v>
      </c>
      <c r="CQ34" s="115">
        <f t="shared" si="65"/>
        <v>0</v>
      </c>
      <c r="CR34" s="115">
        <f t="shared" si="45"/>
        <v>0</v>
      </c>
      <c r="CS34" s="115">
        <f t="shared" si="46"/>
        <v>0</v>
      </c>
      <c r="CU34" s="119">
        <f t="shared" si="47"/>
        <v>0</v>
      </c>
      <c r="CV34" s="120" t="str">
        <f>IF(AND(A34&lt;&gt;"",AE34&lt;&gt;"",NOT(ISERROR(VLOOKUP(A34,休日一覧!$A$2:$A$27,1,FALSE)))),"〇","×")</f>
        <v>×</v>
      </c>
      <c r="CW34" s="109">
        <f t="shared" si="48"/>
        <v>0</v>
      </c>
      <c r="CX34" s="109">
        <f t="shared" si="49"/>
        <v>0</v>
      </c>
      <c r="CY34" s="119" cm="1">
        <f t="array" ref="CY34">_xlfn.IFS(AND(D34&lt;&gt;"", CY33+1&lt;=7),CY33+1,(AND(D34&lt;&gt;"",CY33=7)),1,TRUE, 0)</f>
        <v>0</v>
      </c>
      <c r="CZ34" s="110">
        <f t="shared" si="50"/>
        <v>0</v>
      </c>
      <c r="DA34" s="135">
        <f t="shared" si="51"/>
        <v>0</v>
      </c>
      <c r="DB34" s="136"/>
    </row>
    <row r="35" spans="1:106" ht="17.100000000000001" customHeight="1">
      <c r="A35" s="193">
        <f>IF(A34="","",IF((A34+1)&gt;(EOMONTH(C3,0)),"",A34+1))</f>
        <v>45737</v>
      </c>
      <c r="B35" s="193"/>
      <c r="C35" s="42" t="str">
        <f t="shared" si="0"/>
        <v>金</v>
      </c>
      <c r="D35" s="194">
        <v>0.375</v>
      </c>
      <c r="E35" s="195"/>
      <c r="F35" s="194">
        <v>0.72916666666666663</v>
      </c>
      <c r="G35" s="195"/>
      <c r="H35" s="53">
        <v>0.5</v>
      </c>
      <c r="I35" s="53">
        <v>0.54166666666666663</v>
      </c>
      <c r="J35" s="53"/>
      <c r="K35" s="53"/>
      <c r="L35" s="53"/>
      <c r="M35" s="53"/>
      <c r="N35" s="196">
        <f t="shared" si="52"/>
        <v>0</v>
      </c>
      <c r="O35" s="196"/>
      <c r="P35" s="196"/>
      <c r="Q35" s="197">
        <f t="shared" si="53"/>
        <v>0</v>
      </c>
      <c r="R35" s="198"/>
      <c r="S35" s="199"/>
      <c r="T35" s="196">
        <f t="shared" si="54"/>
        <v>0</v>
      </c>
      <c r="U35" s="196"/>
      <c r="V35" s="196"/>
      <c r="W35" s="196">
        <f t="shared" si="55"/>
        <v>0</v>
      </c>
      <c r="X35" s="196"/>
      <c r="Y35" s="196"/>
      <c r="Z35" s="196">
        <f t="shared" si="56"/>
        <v>0.3125</v>
      </c>
      <c r="AA35" s="196"/>
      <c r="AB35" s="39"/>
      <c r="AC35" s="39"/>
      <c r="AD35" s="39"/>
      <c r="AE35" s="196">
        <f t="shared" si="57"/>
        <v>0.3125</v>
      </c>
      <c r="AF35" s="196"/>
      <c r="AG35" s="203"/>
      <c r="AH35" s="204"/>
      <c r="AI35" s="205"/>
      <c r="AJ35" s="206" t="s">
        <v>215</v>
      </c>
      <c r="AK35" s="207"/>
      <c r="AL35" s="207"/>
      <c r="AM35" s="207"/>
      <c r="AN35" s="207"/>
      <c r="AO35" s="207"/>
      <c r="AP35" s="207"/>
      <c r="AQ35" s="208"/>
      <c r="AS35" s="209"/>
      <c r="AT35" s="210"/>
      <c r="AU35" s="209"/>
      <c r="AV35" s="210"/>
      <c r="AW35" s="212" t="str">
        <f t="shared" si="67"/>
        <v/>
      </c>
      <c r="AX35" s="212"/>
      <c r="AY35" s="75">
        <f t="shared" si="59"/>
        <v>4.166666666666663E-2</v>
      </c>
      <c r="AZ35" s="88">
        <f t="shared" si="8"/>
        <v>4.166666666666663E-2</v>
      </c>
      <c r="BA35" s="89">
        <f t="shared" si="9"/>
        <v>0</v>
      </c>
      <c r="BB35" s="90">
        <f t="shared" si="60"/>
        <v>0</v>
      </c>
      <c r="BC35" s="90">
        <f t="shared" si="61"/>
        <v>0</v>
      </c>
      <c r="BD35" s="95">
        <f t="shared" si="10"/>
        <v>0.72916666666666663</v>
      </c>
      <c r="BF35" s="109">
        <f t="shared" si="11"/>
        <v>4.166666666666663E-2</v>
      </c>
      <c r="BG35" s="109">
        <f t="shared" si="12"/>
        <v>0</v>
      </c>
      <c r="BH35" s="109">
        <f t="shared" si="13"/>
        <v>0</v>
      </c>
      <c r="BI35" s="110">
        <f t="shared" si="14"/>
        <v>0.125</v>
      </c>
      <c r="BJ35" s="111">
        <f t="shared" si="15"/>
        <v>0</v>
      </c>
      <c r="BK35" s="111">
        <f t="shared" si="16"/>
        <v>0</v>
      </c>
      <c r="BL35" s="110">
        <f t="shared" si="17"/>
        <v>4.166666666666663E-2</v>
      </c>
      <c r="BM35" s="110">
        <f t="shared" si="18"/>
        <v>0</v>
      </c>
      <c r="BN35" s="110">
        <f t="shared" si="19"/>
        <v>0</v>
      </c>
      <c r="BO35" s="110">
        <f t="shared" si="20"/>
        <v>0</v>
      </c>
      <c r="BP35" s="110">
        <f t="shared" si="21"/>
        <v>0</v>
      </c>
      <c r="BQ35" s="110">
        <f t="shared" si="22"/>
        <v>0</v>
      </c>
      <c r="BR35" s="110">
        <f t="shared" si="23"/>
        <v>0.54166666666666663</v>
      </c>
      <c r="BS35" s="110" t="str">
        <f t="shared" si="24"/>
        <v/>
      </c>
      <c r="BT35" s="110" t="str">
        <f t="shared" si="25"/>
        <v/>
      </c>
      <c r="BU35" s="110">
        <f t="shared" si="26"/>
        <v>0.91666666666666663</v>
      </c>
      <c r="BV35" s="110">
        <f t="shared" si="27"/>
        <v>0.91666666666666663</v>
      </c>
      <c r="BW35" s="110">
        <f t="shared" si="28"/>
        <v>0.91666666666666663</v>
      </c>
      <c r="BX35" s="110">
        <f t="shared" si="62"/>
        <v>0</v>
      </c>
      <c r="BY35" s="110">
        <f t="shared" si="29"/>
        <v>0</v>
      </c>
      <c r="BZ35" s="110">
        <f t="shared" si="30"/>
        <v>0</v>
      </c>
      <c r="CA35" s="109">
        <f t="shared" si="31"/>
        <v>0.72916666666666663</v>
      </c>
      <c r="CB35" s="109">
        <f t="shared" si="32"/>
        <v>0.91666666666666663</v>
      </c>
      <c r="CC35" s="109">
        <f t="shared" si="33"/>
        <v>0.72916666666666663</v>
      </c>
      <c r="CD35" s="112">
        <f t="shared" si="34"/>
        <v>0.91666666666666663</v>
      </c>
      <c r="CE35" s="110">
        <f t="shared" si="35"/>
        <v>0</v>
      </c>
      <c r="CF35" s="110">
        <f t="shared" si="36"/>
        <v>0</v>
      </c>
      <c r="CG35" s="110">
        <f t="shared" si="37"/>
        <v>0</v>
      </c>
      <c r="CH35" s="113">
        <f t="shared" si="38"/>
        <v>0.20833333333333334</v>
      </c>
      <c r="CI35" s="114">
        <f t="shared" si="63"/>
        <v>0.375</v>
      </c>
      <c r="CJ35" s="115">
        <f t="shared" si="39"/>
        <v>0</v>
      </c>
      <c r="CK35" s="115">
        <f t="shared" si="64"/>
        <v>0.20833333333333334</v>
      </c>
      <c r="CL35" s="115" t="str">
        <f t="shared" si="40"/>
        <v/>
      </c>
      <c r="CM35" s="115" t="str">
        <f t="shared" si="41"/>
        <v/>
      </c>
      <c r="CN35" s="115">
        <f t="shared" si="42"/>
        <v>0.5</v>
      </c>
      <c r="CO35" s="115">
        <f t="shared" si="43"/>
        <v>0</v>
      </c>
      <c r="CP35" s="115">
        <f t="shared" si="44"/>
        <v>0</v>
      </c>
      <c r="CQ35" s="115">
        <f t="shared" si="65"/>
        <v>0</v>
      </c>
      <c r="CR35" s="115">
        <f t="shared" si="45"/>
        <v>0</v>
      </c>
      <c r="CS35" s="115">
        <f t="shared" si="46"/>
        <v>0</v>
      </c>
      <c r="CU35" s="119">
        <f t="shared" si="47"/>
        <v>5</v>
      </c>
      <c r="CV35" s="120" t="str">
        <f>IF(AND(A35&lt;&gt;"",AE35&lt;&gt;"",NOT(ISERROR(VLOOKUP(A35,休日一覧!$A$2:$A$27,1,FALSE)))),"〇","×")</f>
        <v>×</v>
      </c>
      <c r="CW35" s="109">
        <f t="shared" si="48"/>
        <v>0</v>
      </c>
      <c r="CX35" s="109">
        <f t="shared" si="49"/>
        <v>0</v>
      </c>
      <c r="CY35" s="119" cm="1">
        <f t="array" ref="CY35">_xlfn.IFS(AND(D35&lt;&gt;"", CY34+1&lt;=7),CY34+1,(AND(D35&lt;&gt;"",CY34=7)),1,TRUE, 0)</f>
        <v>1</v>
      </c>
      <c r="CZ35" s="110">
        <f t="shared" si="50"/>
        <v>0</v>
      </c>
      <c r="DA35" s="135">
        <f t="shared" si="51"/>
        <v>0</v>
      </c>
      <c r="DB35" s="136"/>
    </row>
    <row r="36" spans="1:106" ht="17.100000000000001" customHeight="1">
      <c r="A36" s="193">
        <f>IF(A35="","",IF((A35+1)&gt;(EOMONTH(C3,0)),"",A35+1))</f>
        <v>45738</v>
      </c>
      <c r="B36" s="193"/>
      <c r="C36" s="42" t="str">
        <f t="shared" si="0"/>
        <v>土</v>
      </c>
      <c r="D36" s="194"/>
      <c r="E36" s="195"/>
      <c r="F36" s="194"/>
      <c r="G36" s="195"/>
      <c r="H36" s="53"/>
      <c r="I36" s="53"/>
      <c r="J36" s="53"/>
      <c r="K36" s="54"/>
      <c r="L36" s="53"/>
      <c r="M36" s="54"/>
      <c r="N36" s="196" t="str">
        <f t="shared" si="52"/>
        <v/>
      </c>
      <c r="O36" s="196"/>
      <c r="P36" s="196"/>
      <c r="Q36" s="197" t="str">
        <f t="shared" si="53"/>
        <v/>
      </c>
      <c r="R36" s="198"/>
      <c r="S36" s="199"/>
      <c r="T36" s="196" t="str">
        <f t="shared" si="54"/>
        <v/>
      </c>
      <c r="U36" s="196"/>
      <c r="V36" s="196"/>
      <c r="W36" s="196" t="str">
        <f t="shared" si="55"/>
        <v/>
      </c>
      <c r="X36" s="196"/>
      <c r="Y36" s="196"/>
      <c r="Z36" s="196" t="str">
        <f t="shared" si="56"/>
        <v/>
      </c>
      <c r="AA36" s="196"/>
      <c r="AB36" s="39"/>
      <c r="AC36" s="39"/>
      <c r="AD36" s="39"/>
      <c r="AE36" s="196" t="str">
        <f t="shared" si="57"/>
        <v/>
      </c>
      <c r="AF36" s="196"/>
      <c r="AG36" s="203"/>
      <c r="AH36" s="204"/>
      <c r="AI36" s="205"/>
      <c r="AJ36" s="206"/>
      <c r="AK36" s="207"/>
      <c r="AL36" s="207"/>
      <c r="AM36" s="207"/>
      <c r="AN36" s="207"/>
      <c r="AO36" s="207"/>
      <c r="AP36" s="207"/>
      <c r="AQ36" s="208"/>
      <c r="AS36" s="209"/>
      <c r="AT36" s="210"/>
      <c r="AU36" s="211"/>
      <c r="AV36" s="211"/>
      <c r="AW36" s="212" t="str">
        <f t="shared" si="67"/>
        <v/>
      </c>
      <c r="AX36" s="212"/>
      <c r="AY36" s="75">
        <f t="shared" si="59"/>
        <v>0</v>
      </c>
      <c r="AZ36" s="88">
        <f t="shared" si="8"/>
        <v>0</v>
      </c>
      <c r="BA36" s="89">
        <f t="shared" si="9"/>
        <v>0</v>
      </c>
      <c r="BB36" s="90">
        <f t="shared" si="60"/>
        <v>0</v>
      </c>
      <c r="BC36" s="90">
        <f t="shared" si="61"/>
        <v>0</v>
      </c>
      <c r="BD36" s="95">
        <f t="shared" si="10"/>
        <v>0.31249999999999994</v>
      </c>
      <c r="BF36" s="109">
        <f t="shared" si="11"/>
        <v>0</v>
      </c>
      <c r="BG36" s="109">
        <f t="shared" si="12"/>
        <v>0</v>
      </c>
      <c r="BH36" s="109">
        <f t="shared" si="13"/>
        <v>0</v>
      </c>
      <c r="BI36" s="110">
        <f t="shared" si="14"/>
        <v>0</v>
      </c>
      <c r="BJ36" s="111">
        <f t="shared" si="15"/>
        <v>0</v>
      </c>
      <c r="BK36" s="111">
        <f t="shared" si="16"/>
        <v>0</v>
      </c>
      <c r="BL36" s="110">
        <f t="shared" si="17"/>
        <v>0</v>
      </c>
      <c r="BM36" s="110">
        <f t="shared" si="18"/>
        <v>0</v>
      </c>
      <c r="BN36" s="110">
        <f t="shared" si="19"/>
        <v>0</v>
      </c>
      <c r="BO36" s="110">
        <f t="shared" si="20"/>
        <v>0</v>
      </c>
      <c r="BP36" s="110">
        <f t="shared" si="21"/>
        <v>0</v>
      </c>
      <c r="BQ36" s="110">
        <f t="shared" si="22"/>
        <v>0</v>
      </c>
      <c r="BR36" s="110" t="str">
        <f t="shared" si="23"/>
        <v/>
      </c>
      <c r="BS36" s="110" t="str">
        <f t="shared" si="24"/>
        <v/>
      </c>
      <c r="BT36" s="110" t="str">
        <f t="shared" si="25"/>
        <v/>
      </c>
      <c r="BU36" s="110">
        <f t="shared" si="26"/>
        <v>0.91666666666666663</v>
      </c>
      <c r="BV36" s="110">
        <f t="shared" si="27"/>
        <v>0.91666666666666663</v>
      </c>
      <c r="BW36" s="110">
        <f t="shared" si="28"/>
        <v>0.91666666666666663</v>
      </c>
      <c r="BX36" s="110">
        <f t="shared" si="62"/>
        <v>0</v>
      </c>
      <c r="BY36" s="110">
        <f t="shared" si="29"/>
        <v>0</v>
      </c>
      <c r="BZ36" s="110">
        <f t="shared" si="30"/>
        <v>0</v>
      </c>
      <c r="CA36" s="109">
        <f t="shared" si="31"/>
        <v>1.2083333333333333</v>
      </c>
      <c r="CB36" s="109">
        <f t="shared" si="32"/>
        <v>0.91666666666666663</v>
      </c>
      <c r="CC36" s="109">
        <f t="shared" si="33"/>
        <v>0</v>
      </c>
      <c r="CD36" s="112">
        <f t="shared" si="34"/>
        <v>0.91666666666666663</v>
      </c>
      <c r="CE36" s="110">
        <f t="shared" si="35"/>
        <v>0</v>
      </c>
      <c r="CF36" s="110">
        <f t="shared" si="36"/>
        <v>0</v>
      </c>
      <c r="CG36" s="110">
        <f t="shared" si="37"/>
        <v>0</v>
      </c>
      <c r="CH36" s="113">
        <f t="shared" si="38"/>
        <v>0.20833333333333334</v>
      </c>
      <c r="CI36" s="114">
        <f t="shared" si="63"/>
        <v>0</v>
      </c>
      <c r="CJ36" s="115">
        <f t="shared" si="39"/>
        <v>0.20833333333333334</v>
      </c>
      <c r="CK36" s="115" t="str">
        <f t="shared" si="64"/>
        <v/>
      </c>
      <c r="CL36" s="115" t="str">
        <f t="shared" si="40"/>
        <v/>
      </c>
      <c r="CM36" s="115" t="str">
        <f t="shared" si="41"/>
        <v/>
      </c>
      <c r="CN36" s="115">
        <f t="shared" si="42"/>
        <v>0</v>
      </c>
      <c r="CO36" s="115">
        <f>MAX(J36,$BD$5)</f>
        <v>0</v>
      </c>
      <c r="CP36" s="115">
        <f t="shared" si="44"/>
        <v>0</v>
      </c>
      <c r="CQ36" s="115">
        <f t="shared" si="65"/>
        <v>0</v>
      </c>
      <c r="CR36" s="115">
        <f t="shared" si="45"/>
        <v>0</v>
      </c>
      <c r="CS36" s="115">
        <f t="shared" si="46"/>
        <v>0</v>
      </c>
      <c r="CU36" s="119">
        <f t="shared" si="47"/>
        <v>0</v>
      </c>
      <c r="CV36" s="120" t="str">
        <f>IF(AND(A36&lt;&gt;"",AE36&lt;&gt;"",NOT(ISERROR(VLOOKUP(A36,休日一覧!$A$2:$A$27,1,FALSE)))),"〇","×")</f>
        <v>×</v>
      </c>
      <c r="CW36" s="109">
        <f t="shared" si="48"/>
        <v>0</v>
      </c>
      <c r="CX36" s="109">
        <f t="shared" si="49"/>
        <v>0</v>
      </c>
      <c r="CY36" s="119" cm="1">
        <f t="array" ref="CY36">_xlfn.IFS(AND(D36&lt;&gt;"", CY35+1&lt;=7),CY35+1,(AND(D36&lt;&gt;"",CY35=7)),1,TRUE, 0)</f>
        <v>0</v>
      </c>
      <c r="CZ36" s="110">
        <f t="shared" si="50"/>
        <v>0</v>
      </c>
      <c r="DA36" s="135">
        <f t="shared" si="51"/>
        <v>0</v>
      </c>
      <c r="DB36" s="136"/>
    </row>
    <row r="37" spans="1:106" ht="16.899999999999999" customHeight="1">
      <c r="A37" s="193">
        <f>IF(A36="","",IF((A36+1)&gt;(EOMONTH(C3,0)),"",A36+1))</f>
        <v>45739</v>
      </c>
      <c r="B37" s="193"/>
      <c r="C37" s="42" t="str">
        <f t="shared" si="0"/>
        <v>日</v>
      </c>
      <c r="D37" s="194"/>
      <c r="E37" s="195"/>
      <c r="F37" s="194"/>
      <c r="G37" s="195"/>
      <c r="H37" s="53"/>
      <c r="I37" s="53"/>
      <c r="J37" s="53"/>
      <c r="K37" s="54"/>
      <c r="L37" s="53"/>
      <c r="M37" s="54"/>
      <c r="N37" s="196" t="str">
        <f t="shared" si="52"/>
        <v/>
      </c>
      <c r="O37" s="196"/>
      <c r="P37" s="196"/>
      <c r="Q37" s="197" t="str">
        <f t="shared" si="53"/>
        <v/>
      </c>
      <c r="R37" s="198"/>
      <c r="S37" s="199"/>
      <c r="T37" s="196" t="str">
        <f t="shared" si="54"/>
        <v/>
      </c>
      <c r="U37" s="196"/>
      <c r="V37" s="196"/>
      <c r="W37" s="196" t="str">
        <f t="shared" si="55"/>
        <v/>
      </c>
      <c r="X37" s="196"/>
      <c r="Y37" s="196"/>
      <c r="Z37" s="196" t="str">
        <f t="shared" si="56"/>
        <v/>
      </c>
      <c r="AA37" s="196"/>
      <c r="AB37" s="39"/>
      <c r="AC37" s="39"/>
      <c r="AD37" s="39"/>
      <c r="AE37" s="196" t="str">
        <f t="shared" si="57"/>
        <v/>
      </c>
      <c r="AF37" s="196"/>
      <c r="AG37" s="203"/>
      <c r="AH37" s="204"/>
      <c r="AI37" s="205"/>
      <c r="AJ37" s="206"/>
      <c r="AK37" s="207"/>
      <c r="AL37" s="207"/>
      <c r="AM37" s="207"/>
      <c r="AN37" s="207"/>
      <c r="AO37" s="207"/>
      <c r="AP37" s="207"/>
      <c r="AQ37" s="208"/>
      <c r="AS37" s="209"/>
      <c r="AT37" s="210"/>
      <c r="AU37" s="211"/>
      <c r="AV37" s="211"/>
      <c r="AW37" s="212" t="str">
        <f t="shared" si="67"/>
        <v/>
      </c>
      <c r="AX37" s="212"/>
      <c r="AY37" s="75">
        <f t="shared" si="59"/>
        <v>0</v>
      </c>
      <c r="AZ37" s="88">
        <f t="shared" si="8"/>
        <v>0</v>
      </c>
      <c r="BA37" s="89">
        <f t="shared" si="9"/>
        <v>0</v>
      </c>
      <c r="BB37" s="90">
        <f t="shared" si="60"/>
        <v>0</v>
      </c>
      <c r="BC37" s="90">
        <f t="shared" si="61"/>
        <v>0</v>
      </c>
      <c r="BD37" s="95">
        <f t="shared" si="10"/>
        <v>0.31249999999999994</v>
      </c>
      <c r="BF37" s="109">
        <f t="shared" si="11"/>
        <v>0</v>
      </c>
      <c r="BG37" s="109">
        <f t="shared" si="12"/>
        <v>0</v>
      </c>
      <c r="BH37" s="109">
        <f t="shared" si="13"/>
        <v>0</v>
      </c>
      <c r="BI37" s="110">
        <f t="shared" si="14"/>
        <v>0</v>
      </c>
      <c r="BJ37" s="111">
        <f t="shared" si="15"/>
        <v>0</v>
      </c>
      <c r="BK37" s="111">
        <f t="shared" si="16"/>
        <v>0</v>
      </c>
      <c r="BL37" s="110">
        <f t="shared" si="17"/>
        <v>0</v>
      </c>
      <c r="BM37" s="110">
        <f t="shared" si="18"/>
        <v>0</v>
      </c>
      <c r="BN37" s="110">
        <f t="shared" si="19"/>
        <v>0</v>
      </c>
      <c r="BO37" s="110">
        <f t="shared" si="20"/>
        <v>0</v>
      </c>
      <c r="BP37" s="110">
        <f t="shared" si="21"/>
        <v>0</v>
      </c>
      <c r="BQ37" s="110">
        <f t="shared" si="22"/>
        <v>0</v>
      </c>
      <c r="BR37" s="110" t="str">
        <f t="shared" si="23"/>
        <v/>
      </c>
      <c r="BS37" s="110" t="str">
        <f t="shared" si="24"/>
        <v/>
      </c>
      <c r="BT37" s="110" t="str">
        <f t="shared" si="25"/>
        <v/>
      </c>
      <c r="BU37" s="110">
        <f t="shared" si="26"/>
        <v>0.91666666666666663</v>
      </c>
      <c r="BV37" s="110">
        <f t="shared" si="27"/>
        <v>0.91666666666666663</v>
      </c>
      <c r="BW37" s="110">
        <f t="shared" si="28"/>
        <v>0.91666666666666663</v>
      </c>
      <c r="BX37" s="110">
        <f t="shared" si="62"/>
        <v>0</v>
      </c>
      <c r="BY37" s="110">
        <f t="shared" si="29"/>
        <v>0</v>
      </c>
      <c r="BZ37" s="110">
        <f t="shared" si="30"/>
        <v>0</v>
      </c>
      <c r="CA37" s="109">
        <f t="shared" si="31"/>
        <v>1.2083333333333333</v>
      </c>
      <c r="CB37" s="109">
        <f t="shared" si="32"/>
        <v>0.91666666666666663</v>
      </c>
      <c r="CC37" s="109">
        <f t="shared" si="33"/>
        <v>0</v>
      </c>
      <c r="CD37" s="112">
        <f t="shared" si="34"/>
        <v>0.91666666666666663</v>
      </c>
      <c r="CE37" s="110">
        <f t="shared" si="35"/>
        <v>0</v>
      </c>
      <c r="CF37" s="110">
        <f t="shared" si="36"/>
        <v>0</v>
      </c>
      <c r="CG37" s="110">
        <f t="shared" si="37"/>
        <v>0</v>
      </c>
      <c r="CH37" s="113">
        <f t="shared" si="38"/>
        <v>0.20833333333333334</v>
      </c>
      <c r="CI37" s="114">
        <f t="shared" si="63"/>
        <v>0</v>
      </c>
      <c r="CJ37" s="115">
        <f t="shared" si="39"/>
        <v>0.20833333333333334</v>
      </c>
      <c r="CK37" s="115" t="str">
        <f t="shared" si="64"/>
        <v/>
      </c>
      <c r="CL37" s="115" t="str">
        <f t="shared" si="40"/>
        <v/>
      </c>
      <c r="CM37" s="115" t="str">
        <f t="shared" si="41"/>
        <v/>
      </c>
      <c r="CN37" s="115">
        <f t="shared" si="42"/>
        <v>0</v>
      </c>
      <c r="CO37" s="115">
        <f t="shared" si="43"/>
        <v>0</v>
      </c>
      <c r="CP37" s="115">
        <f t="shared" si="44"/>
        <v>0</v>
      </c>
      <c r="CQ37" s="115">
        <f t="shared" si="65"/>
        <v>0</v>
      </c>
      <c r="CR37" s="115">
        <f t="shared" si="45"/>
        <v>0</v>
      </c>
      <c r="CS37" s="115">
        <f t="shared" si="46"/>
        <v>0</v>
      </c>
      <c r="CU37" s="119">
        <f t="shared" si="47"/>
        <v>0</v>
      </c>
      <c r="CV37" s="120" t="str">
        <f>IF(AND(A37&lt;&gt;"",AE37&lt;&gt;"",NOT(ISERROR(VLOOKUP(A37,休日一覧!$A$2:$A$27,1,FALSE)))),"〇","×")</f>
        <v>×</v>
      </c>
      <c r="CW37" s="109">
        <f t="shared" si="48"/>
        <v>0</v>
      </c>
      <c r="CX37" s="109">
        <f t="shared" si="49"/>
        <v>0</v>
      </c>
      <c r="CY37" s="119" cm="1">
        <f t="array" ref="CY37">_xlfn.IFS(AND(D37&lt;&gt;"", CY36+1&lt;=7),CY36+1,(AND(D37&lt;&gt;"",CY36=7)),1,TRUE, 0)</f>
        <v>0</v>
      </c>
      <c r="CZ37" s="110">
        <f t="shared" si="50"/>
        <v>0</v>
      </c>
      <c r="DA37" s="135">
        <f t="shared" si="51"/>
        <v>0</v>
      </c>
      <c r="DB37" s="136"/>
    </row>
    <row r="38" spans="1:106" ht="17.100000000000001" customHeight="1">
      <c r="A38" s="193">
        <f>IF(A37="","",IF((A37+1)&gt;(EOMONTH(C3,0)),"",A37+1))</f>
        <v>45740</v>
      </c>
      <c r="B38" s="193"/>
      <c r="C38" s="42" t="str">
        <f t="shared" si="0"/>
        <v>月</v>
      </c>
      <c r="D38" s="194">
        <v>0.375</v>
      </c>
      <c r="E38" s="195"/>
      <c r="F38" s="194">
        <v>0.72916666666666663</v>
      </c>
      <c r="G38" s="195"/>
      <c r="H38" s="53">
        <v>0.5</v>
      </c>
      <c r="I38" s="53">
        <v>0.54166666666666663</v>
      </c>
      <c r="J38" s="53"/>
      <c r="K38" s="54"/>
      <c r="L38" s="53"/>
      <c r="M38" s="54"/>
      <c r="N38" s="196">
        <f t="shared" si="52"/>
        <v>0</v>
      </c>
      <c r="O38" s="196"/>
      <c r="P38" s="196"/>
      <c r="Q38" s="197">
        <f t="shared" si="53"/>
        <v>0</v>
      </c>
      <c r="R38" s="198"/>
      <c r="S38" s="199"/>
      <c r="T38" s="196">
        <f t="shared" si="54"/>
        <v>0</v>
      </c>
      <c r="U38" s="196"/>
      <c r="V38" s="196"/>
      <c r="W38" s="196">
        <f t="shared" si="55"/>
        <v>0</v>
      </c>
      <c r="X38" s="196"/>
      <c r="Y38" s="196"/>
      <c r="Z38" s="196">
        <f t="shared" si="56"/>
        <v>0.3125</v>
      </c>
      <c r="AA38" s="196"/>
      <c r="AB38" s="39"/>
      <c r="AC38" s="39"/>
      <c r="AD38" s="39"/>
      <c r="AE38" s="196">
        <f t="shared" si="57"/>
        <v>0.3125</v>
      </c>
      <c r="AF38" s="196"/>
      <c r="AG38" s="203"/>
      <c r="AH38" s="204"/>
      <c r="AI38" s="205"/>
      <c r="AJ38" s="206" t="s">
        <v>215</v>
      </c>
      <c r="AK38" s="207"/>
      <c r="AL38" s="207"/>
      <c r="AM38" s="207"/>
      <c r="AN38" s="207"/>
      <c r="AO38" s="207"/>
      <c r="AP38" s="207"/>
      <c r="AQ38" s="208"/>
      <c r="AS38" s="209"/>
      <c r="AT38" s="210"/>
      <c r="AU38" s="211"/>
      <c r="AV38" s="211"/>
      <c r="AW38" s="212" t="str">
        <f t="shared" si="67"/>
        <v/>
      </c>
      <c r="AX38" s="212"/>
      <c r="AY38" s="75">
        <f t="shared" si="59"/>
        <v>4.166666666666663E-2</v>
      </c>
      <c r="AZ38" s="88">
        <f t="shared" si="8"/>
        <v>4.166666666666663E-2</v>
      </c>
      <c r="BA38" s="89">
        <f t="shared" si="9"/>
        <v>0</v>
      </c>
      <c r="BB38" s="90">
        <f t="shared" si="60"/>
        <v>0</v>
      </c>
      <c r="BC38" s="90">
        <f t="shared" si="61"/>
        <v>0</v>
      </c>
      <c r="BD38" s="95">
        <f t="shared" si="10"/>
        <v>0.72916666666666663</v>
      </c>
      <c r="BF38" s="109">
        <f t="shared" si="11"/>
        <v>4.166666666666663E-2</v>
      </c>
      <c r="BG38" s="109">
        <f t="shared" si="12"/>
        <v>0</v>
      </c>
      <c r="BH38" s="109">
        <f t="shared" si="13"/>
        <v>0</v>
      </c>
      <c r="BI38" s="110">
        <f t="shared" si="14"/>
        <v>0.125</v>
      </c>
      <c r="BJ38" s="111">
        <f t="shared" si="15"/>
        <v>0</v>
      </c>
      <c r="BK38" s="111">
        <f t="shared" si="16"/>
        <v>0</v>
      </c>
      <c r="BL38" s="110">
        <f t="shared" si="17"/>
        <v>4.166666666666663E-2</v>
      </c>
      <c r="BM38" s="110">
        <f t="shared" si="18"/>
        <v>0</v>
      </c>
      <c r="BN38" s="110">
        <f t="shared" si="19"/>
        <v>0</v>
      </c>
      <c r="BO38" s="110">
        <f t="shared" si="20"/>
        <v>0</v>
      </c>
      <c r="BP38" s="110">
        <f t="shared" si="21"/>
        <v>0</v>
      </c>
      <c r="BQ38" s="110">
        <f t="shared" si="22"/>
        <v>0</v>
      </c>
      <c r="BR38" s="110">
        <f t="shared" si="23"/>
        <v>0.54166666666666663</v>
      </c>
      <c r="BS38" s="110" t="str">
        <f t="shared" si="24"/>
        <v/>
      </c>
      <c r="BT38" s="110" t="str">
        <f t="shared" si="25"/>
        <v/>
      </c>
      <c r="BU38" s="110">
        <f t="shared" si="26"/>
        <v>0.91666666666666663</v>
      </c>
      <c r="BV38" s="110">
        <f t="shared" si="27"/>
        <v>0.91666666666666663</v>
      </c>
      <c r="BW38" s="110">
        <f t="shared" si="28"/>
        <v>0.91666666666666663</v>
      </c>
      <c r="BX38" s="110">
        <f t="shared" si="62"/>
        <v>0</v>
      </c>
      <c r="BY38" s="110">
        <f t="shared" si="29"/>
        <v>0</v>
      </c>
      <c r="BZ38" s="110">
        <f t="shared" si="30"/>
        <v>0</v>
      </c>
      <c r="CA38" s="109">
        <f t="shared" si="31"/>
        <v>0.72916666666666663</v>
      </c>
      <c r="CB38" s="109">
        <f t="shared" si="32"/>
        <v>0.91666666666666663</v>
      </c>
      <c r="CC38" s="109">
        <f t="shared" si="33"/>
        <v>0.72916666666666663</v>
      </c>
      <c r="CD38" s="112">
        <f t="shared" si="34"/>
        <v>0.91666666666666663</v>
      </c>
      <c r="CE38" s="110">
        <f t="shared" si="35"/>
        <v>0</v>
      </c>
      <c r="CF38" s="110">
        <f t="shared" si="36"/>
        <v>0</v>
      </c>
      <c r="CG38" s="110">
        <f t="shared" si="37"/>
        <v>0</v>
      </c>
      <c r="CH38" s="113">
        <f t="shared" si="38"/>
        <v>0.20833333333333334</v>
      </c>
      <c r="CI38" s="114">
        <f t="shared" si="63"/>
        <v>0.375</v>
      </c>
      <c r="CJ38" s="115">
        <f t="shared" si="39"/>
        <v>0</v>
      </c>
      <c r="CK38" s="115">
        <f t="shared" si="64"/>
        <v>0.20833333333333334</v>
      </c>
      <c r="CL38" s="115" t="str">
        <f t="shared" si="40"/>
        <v/>
      </c>
      <c r="CM38" s="115" t="str">
        <f t="shared" si="41"/>
        <v/>
      </c>
      <c r="CN38" s="115">
        <f t="shared" si="42"/>
        <v>0.5</v>
      </c>
      <c r="CO38" s="115">
        <f t="shared" si="43"/>
        <v>0</v>
      </c>
      <c r="CP38" s="115">
        <f t="shared" si="44"/>
        <v>0</v>
      </c>
      <c r="CQ38" s="115">
        <f t="shared" si="65"/>
        <v>0</v>
      </c>
      <c r="CR38" s="115">
        <f t="shared" si="45"/>
        <v>0</v>
      </c>
      <c r="CS38" s="115">
        <f t="shared" si="46"/>
        <v>0</v>
      </c>
      <c r="CU38" s="119">
        <f t="shared" si="47"/>
        <v>1</v>
      </c>
      <c r="CV38" s="120" t="str">
        <f>IF(AND(A38&lt;&gt;"",AE38&lt;&gt;"",NOT(ISERROR(VLOOKUP(A38,休日一覧!$A$2:$A$27,1,FALSE)))),"〇","×")</f>
        <v>×</v>
      </c>
      <c r="CW38" s="109">
        <f t="shared" si="48"/>
        <v>0</v>
      </c>
      <c r="CX38" s="109">
        <f t="shared" si="49"/>
        <v>0</v>
      </c>
      <c r="CY38" s="119" cm="1">
        <f t="array" ref="CY38">_xlfn.IFS(AND(D38&lt;&gt;"", CY37+1&lt;=7),CY37+1,(AND(D38&lt;&gt;"",CY37=7)),1,TRUE, 0)</f>
        <v>1</v>
      </c>
      <c r="CZ38" s="110">
        <f t="shared" si="50"/>
        <v>0</v>
      </c>
      <c r="DA38" s="135">
        <f t="shared" si="51"/>
        <v>0</v>
      </c>
      <c r="DB38" s="136"/>
    </row>
    <row r="39" spans="1:106" ht="17.100000000000001" customHeight="1">
      <c r="A39" s="193">
        <f>IF(A38="","",IF((A38+1)&gt;(EOMONTH(C3,0)),"",A38+1))</f>
        <v>45741</v>
      </c>
      <c r="B39" s="193"/>
      <c r="C39" s="42" t="str">
        <f t="shared" si="0"/>
        <v>火</v>
      </c>
      <c r="D39" s="194">
        <v>0.375</v>
      </c>
      <c r="E39" s="195"/>
      <c r="F39" s="194">
        <v>0.72916666666666663</v>
      </c>
      <c r="G39" s="195"/>
      <c r="H39" s="53">
        <v>0.5</v>
      </c>
      <c r="I39" s="53">
        <v>0.54166666666666663</v>
      </c>
      <c r="J39" s="53"/>
      <c r="K39" s="54"/>
      <c r="L39" s="53"/>
      <c r="M39" s="54"/>
      <c r="N39" s="196">
        <f t="shared" si="52"/>
        <v>0</v>
      </c>
      <c r="O39" s="196"/>
      <c r="P39" s="196"/>
      <c r="Q39" s="197">
        <f t="shared" si="53"/>
        <v>0</v>
      </c>
      <c r="R39" s="198"/>
      <c r="S39" s="199"/>
      <c r="T39" s="196">
        <f t="shared" si="54"/>
        <v>0</v>
      </c>
      <c r="U39" s="196"/>
      <c r="V39" s="196"/>
      <c r="W39" s="196">
        <f t="shared" si="55"/>
        <v>0</v>
      </c>
      <c r="X39" s="196"/>
      <c r="Y39" s="196"/>
      <c r="Z39" s="196">
        <f t="shared" si="56"/>
        <v>0.3125</v>
      </c>
      <c r="AA39" s="196"/>
      <c r="AB39" s="39"/>
      <c r="AC39" s="39"/>
      <c r="AD39" s="39"/>
      <c r="AE39" s="196">
        <f t="shared" si="57"/>
        <v>0.3125</v>
      </c>
      <c r="AF39" s="196"/>
      <c r="AG39" s="203"/>
      <c r="AH39" s="204"/>
      <c r="AI39" s="205"/>
      <c r="AJ39" s="206" t="s">
        <v>215</v>
      </c>
      <c r="AK39" s="207"/>
      <c r="AL39" s="207"/>
      <c r="AM39" s="207"/>
      <c r="AN39" s="207"/>
      <c r="AO39" s="207"/>
      <c r="AP39" s="207"/>
      <c r="AQ39" s="208"/>
      <c r="AS39" s="209"/>
      <c r="AT39" s="210"/>
      <c r="AU39" s="211"/>
      <c r="AV39" s="211"/>
      <c r="AW39" s="212" t="str">
        <f t="shared" si="67"/>
        <v/>
      </c>
      <c r="AX39" s="212"/>
      <c r="AY39" s="75">
        <f t="shared" si="59"/>
        <v>4.166666666666663E-2</v>
      </c>
      <c r="AZ39" s="88">
        <f t="shared" si="8"/>
        <v>4.166666666666663E-2</v>
      </c>
      <c r="BA39" s="89">
        <f t="shared" si="9"/>
        <v>0</v>
      </c>
      <c r="BB39" s="90">
        <f t="shared" si="60"/>
        <v>0</v>
      </c>
      <c r="BC39" s="90">
        <f t="shared" si="61"/>
        <v>0</v>
      </c>
      <c r="BD39" s="95">
        <f t="shared" si="10"/>
        <v>0.72916666666666663</v>
      </c>
      <c r="BF39" s="109">
        <f t="shared" si="11"/>
        <v>4.166666666666663E-2</v>
      </c>
      <c r="BG39" s="109">
        <f t="shared" si="12"/>
        <v>0</v>
      </c>
      <c r="BH39" s="109">
        <f t="shared" si="13"/>
        <v>0</v>
      </c>
      <c r="BI39" s="110">
        <f t="shared" si="14"/>
        <v>0.125</v>
      </c>
      <c r="BJ39" s="111">
        <f t="shared" si="15"/>
        <v>0</v>
      </c>
      <c r="BK39" s="111">
        <f t="shared" si="16"/>
        <v>0</v>
      </c>
      <c r="BL39" s="110">
        <f t="shared" si="17"/>
        <v>4.166666666666663E-2</v>
      </c>
      <c r="BM39" s="110">
        <f t="shared" si="18"/>
        <v>0</v>
      </c>
      <c r="BN39" s="110">
        <f t="shared" si="19"/>
        <v>0</v>
      </c>
      <c r="BO39" s="110">
        <f t="shared" si="20"/>
        <v>0</v>
      </c>
      <c r="BP39" s="110">
        <f t="shared" si="21"/>
        <v>0</v>
      </c>
      <c r="BQ39" s="110">
        <f t="shared" si="22"/>
        <v>0</v>
      </c>
      <c r="BR39" s="110">
        <f t="shared" si="23"/>
        <v>0.54166666666666663</v>
      </c>
      <c r="BS39" s="110" t="str">
        <f t="shared" si="24"/>
        <v/>
      </c>
      <c r="BT39" s="110" t="str">
        <f t="shared" si="25"/>
        <v/>
      </c>
      <c r="BU39" s="110">
        <f t="shared" si="26"/>
        <v>0.91666666666666663</v>
      </c>
      <c r="BV39" s="110">
        <f t="shared" si="27"/>
        <v>0.91666666666666663</v>
      </c>
      <c r="BW39" s="110">
        <f t="shared" si="28"/>
        <v>0.91666666666666663</v>
      </c>
      <c r="BX39" s="110">
        <f t="shared" si="62"/>
        <v>0</v>
      </c>
      <c r="BY39" s="110">
        <f t="shared" si="29"/>
        <v>0</v>
      </c>
      <c r="BZ39" s="110">
        <f t="shared" si="30"/>
        <v>0</v>
      </c>
      <c r="CA39" s="109">
        <f t="shared" si="31"/>
        <v>0.72916666666666663</v>
      </c>
      <c r="CB39" s="109">
        <f t="shared" si="32"/>
        <v>0.91666666666666663</v>
      </c>
      <c r="CC39" s="109">
        <f t="shared" si="33"/>
        <v>0.72916666666666663</v>
      </c>
      <c r="CD39" s="112">
        <f t="shared" si="34"/>
        <v>0.91666666666666663</v>
      </c>
      <c r="CE39" s="110">
        <f t="shared" si="35"/>
        <v>0</v>
      </c>
      <c r="CF39" s="110">
        <f t="shared" si="36"/>
        <v>0</v>
      </c>
      <c r="CG39" s="110">
        <f t="shared" si="37"/>
        <v>0</v>
      </c>
      <c r="CH39" s="113">
        <f t="shared" si="38"/>
        <v>0.20833333333333334</v>
      </c>
      <c r="CI39" s="114">
        <f t="shared" si="63"/>
        <v>0.375</v>
      </c>
      <c r="CJ39" s="115">
        <f t="shared" si="39"/>
        <v>0</v>
      </c>
      <c r="CK39" s="115">
        <f t="shared" si="64"/>
        <v>0.20833333333333334</v>
      </c>
      <c r="CL39" s="115" t="str">
        <f t="shared" si="40"/>
        <v/>
      </c>
      <c r="CM39" s="115" t="str">
        <f t="shared" si="41"/>
        <v/>
      </c>
      <c r="CN39" s="115">
        <f t="shared" si="42"/>
        <v>0.5</v>
      </c>
      <c r="CO39" s="115">
        <f t="shared" si="43"/>
        <v>0</v>
      </c>
      <c r="CP39" s="115">
        <f t="shared" si="44"/>
        <v>0</v>
      </c>
      <c r="CQ39" s="115">
        <f t="shared" si="65"/>
        <v>0</v>
      </c>
      <c r="CR39" s="115">
        <f t="shared" si="45"/>
        <v>0</v>
      </c>
      <c r="CS39" s="115">
        <f t="shared" si="46"/>
        <v>0</v>
      </c>
      <c r="CU39" s="119">
        <f t="shared" si="47"/>
        <v>2</v>
      </c>
      <c r="CV39" s="120" t="str">
        <f>IF(AND(A39&lt;&gt;"",AE39&lt;&gt;"",NOT(ISERROR(VLOOKUP(A39,休日一覧!$A$2:$A$27,1,FALSE)))),"〇","×")</f>
        <v>×</v>
      </c>
      <c r="CW39" s="109">
        <f t="shared" si="48"/>
        <v>0</v>
      </c>
      <c r="CX39" s="109">
        <f t="shared" si="49"/>
        <v>0</v>
      </c>
      <c r="CY39" s="119" cm="1">
        <f t="array" ref="CY39">_xlfn.IFS(AND(D39&lt;&gt;"", CY38+1&lt;=7),CY38+1,(AND(D39&lt;&gt;"",CY38=7)),1,TRUE, 0)</f>
        <v>2</v>
      </c>
      <c r="CZ39" s="110">
        <f t="shared" si="50"/>
        <v>0</v>
      </c>
      <c r="DA39" s="135">
        <f t="shared" si="51"/>
        <v>0</v>
      </c>
      <c r="DB39" s="136"/>
    </row>
    <row r="40" spans="1:106" ht="17.100000000000001" customHeight="1">
      <c r="A40" s="193">
        <f>IF(A39="","",IF((A39+1)&gt;(EOMONTH(C3,0)),"",A39+1))</f>
        <v>45742</v>
      </c>
      <c r="B40" s="193"/>
      <c r="C40" s="42" t="str">
        <f t="shared" si="0"/>
        <v>水</v>
      </c>
      <c r="D40" s="194">
        <v>0.375</v>
      </c>
      <c r="E40" s="195"/>
      <c r="F40" s="194">
        <v>0.72916666666666663</v>
      </c>
      <c r="G40" s="195"/>
      <c r="H40" s="53">
        <v>0.5</v>
      </c>
      <c r="I40" s="53">
        <v>0.54166666666666663</v>
      </c>
      <c r="J40" s="53"/>
      <c r="K40" s="54"/>
      <c r="L40" s="53"/>
      <c r="M40" s="54"/>
      <c r="N40" s="196">
        <f t="shared" si="52"/>
        <v>0</v>
      </c>
      <c r="O40" s="196"/>
      <c r="P40" s="196"/>
      <c r="Q40" s="197">
        <f t="shared" si="53"/>
        <v>0</v>
      </c>
      <c r="R40" s="198"/>
      <c r="S40" s="199"/>
      <c r="T40" s="196">
        <f t="shared" si="54"/>
        <v>0</v>
      </c>
      <c r="U40" s="196"/>
      <c r="V40" s="196"/>
      <c r="W40" s="196">
        <f t="shared" si="55"/>
        <v>0</v>
      </c>
      <c r="X40" s="196"/>
      <c r="Y40" s="196"/>
      <c r="Z40" s="196">
        <f t="shared" si="56"/>
        <v>0.3125</v>
      </c>
      <c r="AA40" s="196"/>
      <c r="AB40" s="39"/>
      <c r="AC40" s="39"/>
      <c r="AD40" s="39"/>
      <c r="AE40" s="196">
        <f t="shared" si="57"/>
        <v>0.3125</v>
      </c>
      <c r="AF40" s="196"/>
      <c r="AG40" s="203"/>
      <c r="AH40" s="204"/>
      <c r="AI40" s="205"/>
      <c r="AJ40" s="206" t="s">
        <v>215</v>
      </c>
      <c r="AK40" s="207"/>
      <c r="AL40" s="207"/>
      <c r="AM40" s="207"/>
      <c r="AN40" s="207"/>
      <c r="AO40" s="207"/>
      <c r="AP40" s="207"/>
      <c r="AQ40" s="208"/>
      <c r="AS40" s="209"/>
      <c r="AT40" s="210"/>
      <c r="AU40" s="211"/>
      <c r="AV40" s="211"/>
      <c r="AW40" s="212" t="str">
        <f t="shared" si="67"/>
        <v/>
      </c>
      <c r="AX40" s="212"/>
      <c r="AY40" s="75">
        <f t="shared" si="59"/>
        <v>4.166666666666663E-2</v>
      </c>
      <c r="AZ40" s="88">
        <f t="shared" si="8"/>
        <v>4.166666666666663E-2</v>
      </c>
      <c r="BA40" s="89">
        <f t="shared" si="9"/>
        <v>0</v>
      </c>
      <c r="BB40" s="90">
        <f t="shared" si="60"/>
        <v>0</v>
      </c>
      <c r="BC40" s="90">
        <f t="shared" si="61"/>
        <v>0</v>
      </c>
      <c r="BD40" s="95">
        <f t="shared" si="10"/>
        <v>0.72916666666666663</v>
      </c>
      <c r="BF40" s="109">
        <f t="shared" si="11"/>
        <v>4.166666666666663E-2</v>
      </c>
      <c r="BG40" s="109">
        <f t="shared" si="12"/>
        <v>0</v>
      </c>
      <c r="BH40" s="109">
        <f t="shared" si="13"/>
        <v>0</v>
      </c>
      <c r="BI40" s="110">
        <f t="shared" si="14"/>
        <v>0.125</v>
      </c>
      <c r="BJ40" s="111">
        <f t="shared" si="15"/>
        <v>0</v>
      </c>
      <c r="BK40" s="111">
        <f t="shared" si="16"/>
        <v>0</v>
      </c>
      <c r="BL40" s="110">
        <f t="shared" si="17"/>
        <v>4.166666666666663E-2</v>
      </c>
      <c r="BM40" s="110">
        <f t="shared" si="18"/>
        <v>0</v>
      </c>
      <c r="BN40" s="110">
        <f t="shared" si="19"/>
        <v>0</v>
      </c>
      <c r="BO40" s="110">
        <f t="shared" si="20"/>
        <v>0</v>
      </c>
      <c r="BP40" s="110">
        <f t="shared" si="21"/>
        <v>0</v>
      </c>
      <c r="BQ40" s="110">
        <f t="shared" si="22"/>
        <v>0</v>
      </c>
      <c r="BR40" s="110">
        <f t="shared" si="23"/>
        <v>0.54166666666666663</v>
      </c>
      <c r="BS40" s="110" t="str">
        <f t="shared" si="24"/>
        <v/>
      </c>
      <c r="BT40" s="110" t="str">
        <f t="shared" si="25"/>
        <v/>
      </c>
      <c r="BU40" s="110">
        <f t="shared" si="26"/>
        <v>0.91666666666666663</v>
      </c>
      <c r="BV40" s="110">
        <f t="shared" si="27"/>
        <v>0.91666666666666663</v>
      </c>
      <c r="BW40" s="110">
        <f t="shared" si="28"/>
        <v>0.91666666666666663</v>
      </c>
      <c r="BX40" s="110">
        <f t="shared" si="62"/>
        <v>0</v>
      </c>
      <c r="BY40" s="110">
        <f t="shared" si="29"/>
        <v>0</v>
      </c>
      <c r="BZ40" s="110">
        <f t="shared" si="30"/>
        <v>0</v>
      </c>
      <c r="CA40" s="109">
        <f t="shared" si="31"/>
        <v>0.72916666666666663</v>
      </c>
      <c r="CB40" s="109">
        <f t="shared" si="32"/>
        <v>0.91666666666666663</v>
      </c>
      <c r="CC40" s="109">
        <f t="shared" si="33"/>
        <v>0.72916666666666663</v>
      </c>
      <c r="CD40" s="112">
        <f t="shared" si="34"/>
        <v>0.91666666666666663</v>
      </c>
      <c r="CE40" s="110">
        <f t="shared" si="35"/>
        <v>0</v>
      </c>
      <c r="CF40" s="110">
        <f t="shared" si="36"/>
        <v>0</v>
      </c>
      <c r="CG40" s="110">
        <f t="shared" si="37"/>
        <v>0</v>
      </c>
      <c r="CH40" s="113">
        <f t="shared" si="38"/>
        <v>0.20833333333333334</v>
      </c>
      <c r="CI40" s="114">
        <f t="shared" si="63"/>
        <v>0.375</v>
      </c>
      <c r="CJ40" s="115">
        <f t="shared" si="39"/>
        <v>0</v>
      </c>
      <c r="CK40" s="115">
        <f t="shared" si="64"/>
        <v>0.20833333333333334</v>
      </c>
      <c r="CL40" s="115" t="str">
        <f t="shared" si="40"/>
        <v/>
      </c>
      <c r="CM40" s="115" t="str">
        <f t="shared" si="41"/>
        <v/>
      </c>
      <c r="CN40" s="115">
        <f t="shared" si="42"/>
        <v>0.5</v>
      </c>
      <c r="CO40" s="115">
        <f t="shared" si="43"/>
        <v>0</v>
      </c>
      <c r="CP40" s="115">
        <f t="shared" si="44"/>
        <v>0</v>
      </c>
      <c r="CQ40" s="115">
        <f t="shared" si="65"/>
        <v>0</v>
      </c>
      <c r="CR40" s="115">
        <f t="shared" si="45"/>
        <v>0</v>
      </c>
      <c r="CS40" s="115">
        <f t="shared" si="46"/>
        <v>0</v>
      </c>
      <c r="CU40" s="119">
        <f t="shared" si="47"/>
        <v>3</v>
      </c>
      <c r="CV40" s="120" t="str">
        <f>IF(AND(A40&lt;&gt;"",AE40&lt;&gt;"",NOT(ISERROR(VLOOKUP(A40,休日一覧!$A$2:$A$27,1,FALSE)))),"〇","×")</f>
        <v>×</v>
      </c>
      <c r="CW40" s="109">
        <f t="shared" si="48"/>
        <v>0</v>
      </c>
      <c r="CX40" s="109">
        <f t="shared" si="49"/>
        <v>0</v>
      </c>
      <c r="CY40" s="119" cm="1">
        <f t="array" ref="CY40">_xlfn.IFS(AND(D40&lt;&gt;"", CY39+1&lt;=7),CY39+1,(AND(D40&lt;&gt;"",CY39=7)),1,TRUE, 0)</f>
        <v>3</v>
      </c>
      <c r="CZ40" s="110">
        <f t="shared" si="50"/>
        <v>0</v>
      </c>
      <c r="DA40" s="135">
        <f t="shared" si="51"/>
        <v>0</v>
      </c>
      <c r="DB40" s="136"/>
    </row>
    <row r="41" spans="1:106" ht="17.100000000000001" customHeight="1">
      <c r="A41" s="215">
        <f>IF(A40="","",IF((A40+1)&gt;(EOMONTH(C3,0)),"",A40+1))</f>
        <v>45743</v>
      </c>
      <c r="B41" s="216"/>
      <c r="C41" s="42" t="str">
        <f t="shared" si="0"/>
        <v>木</v>
      </c>
      <c r="D41" s="194">
        <v>0.375</v>
      </c>
      <c r="E41" s="195"/>
      <c r="F41" s="194">
        <v>0.72916666666666663</v>
      </c>
      <c r="G41" s="195"/>
      <c r="H41" s="53">
        <v>0.5</v>
      </c>
      <c r="I41" s="53">
        <v>0.54166666666666663</v>
      </c>
      <c r="J41" s="53"/>
      <c r="K41" s="54"/>
      <c r="L41" s="53"/>
      <c r="M41" s="54"/>
      <c r="N41" s="196">
        <f t="shared" si="52"/>
        <v>0</v>
      </c>
      <c r="O41" s="196"/>
      <c r="P41" s="196"/>
      <c r="Q41" s="197">
        <f t="shared" si="53"/>
        <v>0</v>
      </c>
      <c r="R41" s="198"/>
      <c r="S41" s="199"/>
      <c r="T41" s="196">
        <f t="shared" si="54"/>
        <v>0</v>
      </c>
      <c r="U41" s="196"/>
      <c r="V41" s="196"/>
      <c r="W41" s="196">
        <f t="shared" si="55"/>
        <v>0</v>
      </c>
      <c r="X41" s="196"/>
      <c r="Y41" s="196"/>
      <c r="Z41" s="196">
        <f t="shared" si="56"/>
        <v>0.3125</v>
      </c>
      <c r="AA41" s="196"/>
      <c r="AB41" s="39"/>
      <c r="AC41" s="39"/>
      <c r="AD41" s="39"/>
      <c r="AE41" s="196">
        <f t="shared" si="57"/>
        <v>0.3125</v>
      </c>
      <c r="AF41" s="196"/>
      <c r="AG41" s="203"/>
      <c r="AH41" s="204"/>
      <c r="AI41" s="205"/>
      <c r="AJ41" s="206" t="s">
        <v>215</v>
      </c>
      <c r="AK41" s="207"/>
      <c r="AL41" s="207"/>
      <c r="AM41" s="207"/>
      <c r="AN41" s="207"/>
      <c r="AO41" s="207"/>
      <c r="AP41" s="207"/>
      <c r="AQ41" s="208"/>
      <c r="AS41" s="209"/>
      <c r="AT41" s="210"/>
      <c r="AU41" s="211"/>
      <c r="AV41" s="211"/>
      <c r="AW41" s="212" t="str">
        <f t="shared" si="67"/>
        <v/>
      </c>
      <c r="AX41" s="212"/>
      <c r="AY41" s="75">
        <f t="shared" si="59"/>
        <v>4.166666666666663E-2</v>
      </c>
      <c r="AZ41" s="88">
        <f t="shared" si="8"/>
        <v>4.166666666666663E-2</v>
      </c>
      <c r="BA41" s="89">
        <f t="shared" si="9"/>
        <v>0</v>
      </c>
      <c r="BB41" s="90">
        <f t="shared" si="60"/>
        <v>0</v>
      </c>
      <c r="BC41" s="90">
        <f t="shared" si="61"/>
        <v>0</v>
      </c>
      <c r="BD41" s="95">
        <f t="shared" si="10"/>
        <v>0.72916666666666663</v>
      </c>
      <c r="BF41" s="109">
        <f t="shared" si="11"/>
        <v>4.166666666666663E-2</v>
      </c>
      <c r="BG41" s="109">
        <f t="shared" si="12"/>
        <v>0</v>
      </c>
      <c r="BH41" s="109">
        <f t="shared" si="13"/>
        <v>0</v>
      </c>
      <c r="BI41" s="110">
        <f t="shared" si="14"/>
        <v>0.125</v>
      </c>
      <c r="BJ41" s="111">
        <f t="shared" si="15"/>
        <v>0</v>
      </c>
      <c r="BK41" s="111">
        <f t="shared" si="16"/>
        <v>0</v>
      </c>
      <c r="BL41" s="110">
        <f t="shared" si="17"/>
        <v>4.166666666666663E-2</v>
      </c>
      <c r="BM41" s="110">
        <f t="shared" si="18"/>
        <v>0</v>
      </c>
      <c r="BN41" s="110">
        <f t="shared" si="19"/>
        <v>0</v>
      </c>
      <c r="BO41" s="110">
        <f t="shared" si="20"/>
        <v>0</v>
      </c>
      <c r="BP41" s="110">
        <f t="shared" si="21"/>
        <v>0</v>
      </c>
      <c r="BQ41" s="110">
        <f t="shared" si="22"/>
        <v>0</v>
      </c>
      <c r="BR41" s="110">
        <f t="shared" si="23"/>
        <v>0.54166666666666663</v>
      </c>
      <c r="BS41" s="110" t="str">
        <f t="shared" si="24"/>
        <v/>
      </c>
      <c r="BT41" s="110" t="str">
        <f t="shared" si="25"/>
        <v/>
      </c>
      <c r="BU41" s="110">
        <f t="shared" si="26"/>
        <v>0.91666666666666663</v>
      </c>
      <c r="BV41" s="110">
        <f t="shared" si="27"/>
        <v>0.91666666666666663</v>
      </c>
      <c r="BW41" s="110">
        <f t="shared" si="28"/>
        <v>0.91666666666666663</v>
      </c>
      <c r="BX41" s="110">
        <f t="shared" si="62"/>
        <v>0</v>
      </c>
      <c r="BY41" s="110">
        <f t="shared" si="29"/>
        <v>0</v>
      </c>
      <c r="BZ41" s="110">
        <f t="shared" si="30"/>
        <v>0</v>
      </c>
      <c r="CA41" s="109">
        <f t="shared" si="31"/>
        <v>0.72916666666666663</v>
      </c>
      <c r="CB41" s="109">
        <f t="shared" si="32"/>
        <v>0.91666666666666663</v>
      </c>
      <c r="CC41" s="109">
        <f t="shared" si="33"/>
        <v>0.72916666666666663</v>
      </c>
      <c r="CD41" s="112">
        <f t="shared" si="34"/>
        <v>0.91666666666666663</v>
      </c>
      <c r="CE41" s="110">
        <f t="shared" si="35"/>
        <v>0</v>
      </c>
      <c r="CF41" s="110">
        <f t="shared" si="36"/>
        <v>0</v>
      </c>
      <c r="CG41" s="110">
        <f t="shared" si="37"/>
        <v>0</v>
      </c>
      <c r="CH41" s="113">
        <f t="shared" si="38"/>
        <v>0.20833333333333334</v>
      </c>
      <c r="CI41" s="114">
        <f t="shared" si="63"/>
        <v>0.375</v>
      </c>
      <c r="CJ41" s="115">
        <f t="shared" si="39"/>
        <v>0</v>
      </c>
      <c r="CK41" s="115">
        <f t="shared" si="64"/>
        <v>0.20833333333333334</v>
      </c>
      <c r="CL41" s="115" t="str">
        <f t="shared" si="40"/>
        <v/>
      </c>
      <c r="CM41" s="115" t="str">
        <f t="shared" si="41"/>
        <v/>
      </c>
      <c r="CN41" s="115">
        <f t="shared" si="42"/>
        <v>0.5</v>
      </c>
      <c r="CO41" s="115">
        <f t="shared" si="43"/>
        <v>0</v>
      </c>
      <c r="CP41" s="115">
        <f t="shared" si="44"/>
        <v>0</v>
      </c>
      <c r="CQ41" s="115">
        <f t="shared" si="65"/>
        <v>0</v>
      </c>
      <c r="CR41" s="115">
        <f t="shared" si="45"/>
        <v>0</v>
      </c>
      <c r="CS41" s="115">
        <f t="shared" si="46"/>
        <v>0</v>
      </c>
      <c r="CU41" s="119">
        <f t="shared" si="47"/>
        <v>4</v>
      </c>
      <c r="CV41" s="120" t="str">
        <f>IF(AND(A41&lt;&gt;"",AE41&lt;&gt;"",NOT(ISERROR(VLOOKUP(A41,休日一覧!$A$2:$A$27,1,FALSE)))),"〇","×")</f>
        <v>×</v>
      </c>
      <c r="CW41" s="109">
        <f t="shared" si="48"/>
        <v>0</v>
      </c>
      <c r="CX41" s="109">
        <f t="shared" si="49"/>
        <v>0</v>
      </c>
      <c r="CY41" s="119" cm="1">
        <f t="array" ref="CY41">_xlfn.IFS(AND(D41&lt;&gt;"", CY40+1&lt;=7),CY40+1,(AND(D41&lt;&gt;"",CY40=7)),1,TRUE, 0)</f>
        <v>4</v>
      </c>
      <c r="CZ41" s="110">
        <f t="shared" si="50"/>
        <v>0</v>
      </c>
      <c r="DA41" s="135">
        <f t="shared" si="51"/>
        <v>0</v>
      </c>
      <c r="DB41" s="136"/>
    </row>
    <row r="42" spans="1:106" ht="17.100000000000001" customHeight="1">
      <c r="A42" s="193">
        <f>IF(A41="","",IF((A41+1)&gt;(EOMONTH(C3,0)),"",A41+1))</f>
        <v>45744</v>
      </c>
      <c r="B42" s="193"/>
      <c r="C42" s="42" t="str">
        <f t="shared" si="0"/>
        <v>金</v>
      </c>
      <c r="D42" s="194">
        <v>0.375</v>
      </c>
      <c r="E42" s="195"/>
      <c r="F42" s="194">
        <v>0.72916666666666663</v>
      </c>
      <c r="G42" s="195"/>
      <c r="H42" s="53">
        <v>0.5</v>
      </c>
      <c r="I42" s="53">
        <v>0.54166666666666663</v>
      </c>
      <c r="J42" s="53"/>
      <c r="K42" s="54"/>
      <c r="L42" s="53"/>
      <c r="M42" s="54"/>
      <c r="N42" s="196">
        <f t="shared" si="52"/>
        <v>0</v>
      </c>
      <c r="O42" s="196"/>
      <c r="P42" s="196"/>
      <c r="Q42" s="197">
        <f t="shared" si="53"/>
        <v>0</v>
      </c>
      <c r="R42" s="198"/>
      <c r="S42" s="199"/>
      <c r="T42" s="196">
        <f t="shared" si="54"/>
        <v>0</v>
      </c>
      <c r="U42" s="196"/>
      <c r="V42" s="196"/>
      <c r="W42" s="196">
        <f t="shared" si="55"/>
        <v>0</v>
      </c>
      <c r="X42" s="196"/>
      <c r="Y42" s="196"/>
      <c r="Z42" s="196">
        <f t="shared" si="56"/>
        <v>0.3125</v>
      </c>
      <c r="AA42" s="196"/>
      <c r="AB42" s="39"/>
      <c r="AC42" s="39"/>
      <c r="AD42" s="39"/>
      <c r="AE42" s="196">
        <f t="shared" si="57"/>
        <v>0.3125</v>
      </c>
      <c r="AF42" s="196"/>
      <c r="AG42" s="203"/>
      <c r="AH42" s="204"/>
      <c r="AI42" s="205"/>
      <c r="AJ42" s="206" t="s">
        <v>215</v>
      </c>
      <c r="AK42" s="207"/>
      <c r="AL42" s="207"/>
      <c r="AM42" s="207"/>
      <c r="AN42" s="207"/>
      <c r="AO42" s="207"/>
      <c r="AP42" s="207"/>
      <c r="AQ42" s="208"/>
      <c r="AS42" s="209"/>
      <c r="AT42" s="210"/>
      <c r="AU42" s="211"/>
      <c r="AV42" s="211"/>
      <c r="AW42" s="212" t="str">
        <f t="shared" si="67"/>
        <v/>
      </c>
      <c r="AX42" s="212"/>
      <c r="AY42" s="75">
        <f t="shared" si="59"/>
        <v>4.166666666666663E-2</v>
      </c>
      <c r="AZ42" s="88">
        <f t="shared" si="8"/>
        <v>4.166666666666663E-2</v>
      </c>
      <c r="BA42" s="89">
        <f t="shared" si="9"/>
        <v>0</v>
      </c>
      <c r="BB42" s="90">
        <f t="shared" si="60"/>
        <v>0</v>
      </c>
      <c r="BC42" s="90">
        <f t="shared" si="61"/>
        <v>0</v>
      </c>
      <c r="BD42" s="95">
        <f t="shared" si="10"/>
        <v>0.72916666666666663</v>
      </c>
      <c r="BF42" s="109">
        <f t="shared" si="11"/>
        <v>4.166666666666663E-2</v>
      </c>
      <c r="BG42" s="109">
        <f t="shared" si="12"/>
        <v>0</v>
      </c>
      <c r="BH42" s="109">
        <f t="shared" si="13"/>
        <v>0</v>
      </c>
      <c r="BI42" s="110">
        <f t="shared" si="14"/>
        <v>0.125</v>
      </c>
      <c r="BJ42" s="111">
        <f t="shared" si="15"/>
        <v>0</v>
      </c>
      <c r="BK42" s="111">
        <f t="shared" si="16"/>
        <v>0</v>
      </c>
      <c r="BL42" s="110">
        <f t="shared" si="17"/>
        <v>4.166666666666663E-2</v>
      </c>
      <c r="BM42" s="110">
        <f t="shared" si="18"/>
        <v>0</v>
      </c>
      <c r="BN42" s="110">
        <f t="shared" si="19"/>
        <v>0</v>
      </c>
      <c r="BO42" s="110">
        <f t="shared" si="20"/>
        <v>0</v>
      </c>
      <c r="BP42" s="110">
        <f t="shared" si="21"/>
        <v>0</v>
      </c>
      <c r="BQ42" s="110">
        <f t="shared" si="22"/>
        <v>0</v>
      </c>
      <c r="BR42" s="110">
        <f t="shared" si="23"/>
        <v>0.54166666666666663</v>
      </c>
      <c r="BS42" s="110" t="str">
        <f t="shared" si="24"/>
        <v/>
      </c>
      <c r="BT42" s="110" t="str">
        <f t="shared" si="25"/>
        <v/>
      </c>
      <c r="BU42" s="110">
        <f t="shared" si="26"/>
        <v>0.91666666666666663</v>
      </c>
      <c r="BV42" s="110">
        <f t="shared" si="27"/>
        <v>0.91666666666666663</v>
      </c>
      <c r="BW42" s="110">
        <f t="shared" si="28"/>
        <v>0.91666666666666663</v>
      </c>
      <c r="BX42" s="110">
        <f t="shared" si="62"/>
        <v>0</v>
      </c>
      <c r="BY42" s="110">
        <f t="shared" si="29"/>
        <v>0</v>
      </c>
      <c r="BZ42" s="110">
        <f t="shared" si="30"/>
        <v>0</v>
      </c>
      <c r="CA42" s="109">
        <f t="shared" si="31"/>
        <v>0.72916666666666663</v>
      </c>
      <c r="CB42" s="109">
        <f t="shared" si="32"/>
        <v>0.91666666666666663</v>
      </c>
      <c r="CC42" s="109">
        <f t="shared" si="33"/>
        <v>0.72916666666666663</v>
      </c>
      <c r="CD42" s="112">
        <f t="shared" si="34"/>
        <v>0.91666666666666663</v>
      </c>
      <c r="CE42" s="110">
        <f t="shared" si="35"/>
        <v>0</v>
      </c>
      <c r="CF42" s="110">
        <f t="shared" si="36"/>
        <v>0</v>
      </c>
      <c r="CG42" s="110">
        <f t="shared" si="37"/>
        <v>0</v>
      </c>
      <c r="CH42" s="113">
        <f t="shared" si="38"/>
        <v>0.20833333333333334</v>
      </c>
      <c r="CI42" s="114">
        <f t="shared" si="63"/>
        <v>0.375</v>
      </c>
      <c r="CJ42" s="115">
        <f t="shared" si="39"/>
        <v>0</v>
      </c>
      <c r="CK42" s="115">
        <f t="shared" si="64"/>
        <v>0.20833333333333334</v>
      </c>
      <c r="CL42" s="115" t="str">
        <f t="shared" si="40"/>
        <v/>
      </c>
      <c r="CM42" s="115" t="str">
        <f t="shared" si="41"/>
        <v/>
      </c>
      <c r="CN42" s="115">
        <f t="shared" si="42"/>
        <v>0.5</v>
      </c>
      <c r="CO42" s="115">
        <f t="shared" si="43"/>
        <v>0</v>
      </c>
      <c r="CP42" s="115">
        <f t="shared" si="44"/>
        <v>0</v>
      </c>
      <c r="CQ42" s="115">
        <f t="shared" si="65"/>
        <v>0</v>
      </c>
      <c r="CR42" s="115">
        <f t="shared" si="45"/>
        <v>0</v>
      </c>
      <c r="CS42" s="115">
        <f t="shared" si="46"/>
        <v>0</v>
      </c>
      <c r="CU42" s="119">
        <f t="shared" si="47"/>
        <v>5</v>
      </c>
      <c r="CV42" s="120" t="str">
        <f>IF(AND(A42&lt;&gt;"",AE42&lt;&gt;"",NOT(ISERROR(VLOOKUP(A42,休日一覧!$A$2:$A$27,1,FALSE)))),"〇","×")</f>
        <v>×</v>
      </c>
      <c r="CW42" s="109">
        <f t="shared" si="48"/>
        <v>0</v>
      </c>
      <c r="CX42" s="109">
        <f t="shared" si="49"/>
        <v>0</v>
      </c>
      <c r="CY42" s="119" cm="1">
        <f t="array" ref="CY42">_xlfn.IFS(AND(D42&lt;&gt;"", CY41+1&lt;=7),CY41+1,(AND(D42&lt;&gt;"",CY41=7)),1,TRUE, 0)</f>
        <v>5</v>
      </c>
      <c r="CZ42" s="110">
        <f t="shared" si="50"/>
        <v>0</v>
      </c>
      <c r="DA42" s="135">
        <f t="shared" si="51"/>
        <v>0</v>
      </c>
      <c r="DB42" s="136"/>
    </row>
    <row r="43" spans="1:106" ht="17.100000000000001" customHeight="1">
      <c r="A43" s="193">
        <f>IF(A42="","",IF((A42+1)&gt;(EOMONTH(C3,0)),"",A42+1))</f>
        <v>45745</v>
      </c>
      <c r="B43" s="193"/>
      <c r="C43" s="42" t="str">
        <f t="shared" si="0"/>
        <v>土</v>
      </c>
      <c r="D43" s="194"/>
      <c r="E43" s="195"/>
      <c r="F43" s="194"/>
      <c r="G43" s="195"/>
      <c r="H43" s="53"/>
      <c r="I43" s="53"/>
      <c r="J43" s="53"/>
      <c r="K43" s="54"/>
      <c r="L43" s="53"/>
      <c r="M43" s="54"/>
      <c r="N43" s="196" t="str">
        <f t="shared" si="52"/>
        <v/>
      </c>
      <c r="O43" s="196"/>
      <c r="P43" s="196"/>
      <c r="Q43" s="197" t="str">
        <f t="shared" si="53"/>
        <v/>
      </c>
      <c r="R43" s="198"/>
      <c r="S43" s="199"/>
      <c r="T43" s="196" t="str">
        <f t="shared" si="54"/>
        <v/>
      </c>
      <c r="U43" s="196"/>
      <c r="V43" s="196"/>
      <c r="W43" s="196" t="str">
        <f t="shared" si="55"/>
        <v/>
      </c>
      <c r="X43" s="196"/>
      <c r="Y43" s="196"/>
      <c r="Z43" s="196" t="str">
        <f t="shared" si="56"/>
        <v/>
      </c>
      <c r="AA43" s="196"/>
      <c r="AB43" s="39"/>
      <c r="AC43" s="39"/>
      <c r="AD43" s="39"/>
      <c r="AE43" s="196" t="str">
        <f t="shared" si="57"/>
        <v/>
      </c>
      <c r="AF43" s="196"/>
      <c r="AG43" s="203"/>
      <c r="AH43" s="204"/>
      <c r="AI43" s="205"/>
      <c r="AJ43" s="206"/>
      <c r="AK43" s="207"/>
      <c r="AL43" s="207"/>
      <c r="AM43" s="207"/>
      <c r="AN43" s="207"/>
      <c r="AO43" s="207"/>
      <c r="AP43" s="207"/>
      <c r="AQ43" s="208"/>
      <c r="AS43" s="209"/>
      <c r="AT43" s="210"/>
      <c r="AU43" s="211"/>
      <c r="AV43" s="211"/>
      <c r="AW43" s="212" t="str">
        <f t="shared" si="67"/>
        <v/>
      </c>
      <c r="AX43" s="212"/>
      <c r="AY43" s="75">
        <f t="shared" si="59"/>
        <v>0</v>
      </c>
      <c r="AZ43" s="88">
        <f t="shared" si="8"/>
        <v>0</v>
      </c>
      <c r="BA43" s="89">
        <f t="shared" si="9"/>
        <v>0</v>
      </c>
      <c r="BB43" s="90">
        <f t="shared" si="60"/>
        <v>0</v>
      </c>
      <c r="BC43" s="90">
        <f t="shared" si="61"/>
        <v>0</v>
      </c>
      <c r="BD43" s="95">
        <f t="shared" si="10"/>
        <v>0.31249999999999994</v>
      </c>
      <c r="BF43" s="109">
        <f>I43-H43</f>
        <v>0</v>
      </c>
      <c r="BG43" s="109">
        <f>K43-J43</f>
        <v>0</v>
      </c>
      <c r="BH43" s="109">
        <f t="shared" si="13"/>
        <v>0</v>
      </c>
      <c r="BI43" s="110">
        <f t="shared" si="14"/>
        <v>0</v>
      </c>
      <c r="BJ43" s="111">
        <f t="shared" si="15"/>
        <v>0</v>
      </c>
      <c r="BK43" s="111">
        <f t="shared" si="16"/>
        <v>0</v>
      </c>
      <c r="BL43" s="110">
        <f t="shared" si="17"/>
        <v>0</v>
      </c>
      <c r="BM43" s="110">
        <f t="shared" si="18"/>
        <v>0</v>
      </c>
      <c r="BN43" s="110">
        <f t="shared" si="19"/>
        <v>0</v>
      </c>
      <c r="BO43" s="110">
        <f>IF(H43&gt;=BD43,BF43,時間初期値)</f>
        <v>0</v>
      </c>
      <c r="BP43" s="110">
        <f>IF(J43&gt;=BD43,BG43,時間初期値)</f>
        <v>0</v>
      </c>
      <c r="BQ43" s="110">
        <f t="shared" si="22"/>
        <v>0</v>
      </c>
      <c r="BR43" s="110" t="str">
        <f t="shared" si="23"/>
        <v/>
      </c>
      <c r="BS43" s="110" t="str">
        <f t="shared" si="24"/>
        <v/>
      </c>
      <c r="BT43" s="110" t="str">
        <f t="shared" si="25"/>
        <v/>
      </c>
      <c r="BU43" s="110">
        <f>MAX(H43,深夜境界夜)</f>
        <v>0.91666666666666663</v>
      </c>
      <c r="BV43" s="110">
        <f>MAX(J43,深夜境界夜)</f>
        <v>0.91666666666666663</v>
      </c>
      <c r="BW43" s="110">
        <f t="shared" si="28"/>
        <v>0.91666666666666663</v>
      </c>
      <c r="BX43" s="110">
        <f t="shared" si="62"/>
        <v>0</v>
      </c>
      <c r="BY43" s="110">
        <f t="shared" si="29"/>
        <v>0</v>
      </c>
      <c r="BZ43" s="110">
        <f t="shared" si="30"/>
        <v>0</v>
      </c>
      <c r="CA43" s="109">
        <f t="shared" si="31"/>
        <v>1.2083333333333333</v>
      </c>
      <c r="CB43" s="109">
        <f t="shared" si="32"/>
        <v>0.91666666666666663</v>
      </c>
      <c r="CC43" s="109">
        <f t="shared" si="33"/>
        <v>0</v>
      </c>
      <c r="CD43" s="112">
        <f t="shared" si="34"/>
        <v>0.91666666666666663</v>
      </c>
      <c r="CE43" s="110">
        <f t="shared" si="35"/>
        <v>0</v>
      </c>
      <c r="CF43" s="110">
        <f t="shared" si="36"/>
        <v>0</v>
      </c>
      <c r="CG43" s="110">
        <f t="shared" si="37"/>
        <v>0</v>
      </c>
      <c r="CH43" s="113">
        <f t="shared" si="38"/>
        <v>0.20833333333333334</v>
      </c>
      <c r="CI43" s="114">
        <f t="shared" si="63"/>
        <v>0</v>
      </c>
      <c r="CJ43" s="115">
        <f t="shared" si="39"/>
        <v>0.20833333333333334</v>
      </c>
      <c r="CK43" s="115" t="str">
        <f t="shared" si="64"/>
        <v/>
      </c>
      <c r="CL43" s="115" t="str">
        <f t="shared" si="40"/>
        <v/>
      </c>
      <c r="CM43" s="115" t="str">
        <f t="shared" si="41"/>
        <v/>
      </c>
      <c r="CN43" s="115">
        <f>MAX(H43,$BD$5)</f>
        <v>0</v>
      </c>
      <c r="CO43" s="115">
        <f>MAX(J43,$BD$5)</f>
        <v>0</v>
      </c>
      <c r="CP43" s="115">
        <f t="shared" si="44"/>
        <v>0</v>
      </c>
      <c r="CQ43" s="115">
        <f t="shared" si="65"/>
        <v>0</v>
      </c>
      <c r="CR43" s="115">
        <f t="shared" si="45"/>
        <v>0</v>
      </c>
      <c r="CS43" s="115">
        <f t="shared" si="46"/>
        <v>0</v>
      </c>
      <c r="CU43" s="119">
        <f t="shared" si="47"/>
        <v>0</v>
      </c>
      <c r="CV43" s="120" t="str">
        <f>IF(AND(A43&lt;&gt;"",AE43&lt;&gt;"",NOT(ISERROR(VLOOKUP(A43,休日一覧!$A$2:$A$27,1,FALSE)))),"〇","×")</f>
        <v>×</v>
      </c>
      <c r="CW43" s="109">
        <f t="shared" si="48"/>
        <v>0</v>
      </c>
      <c r="CX43" s="109">
        <f t="shared" si="49"/>
        <v>0</v>
      </c>
      <c r="CY43" s="119" cm="1">
        <f t="array" ref="CY43">_xlfn.IFS(AND(D43&lt;&gt;"", CY42+1&lt;=7),CY42+1,(AND(D43&lt;&gt;"",CY42=7)),1,TRUE, 0)</f>
        <v>0</v>
      </c>
      <c r="CZ43" s="110">
        <f t="shared" si="50"/>
        <v>0</v>
      </c>
      <c r="DA43" s="135">
        <f t="shared" si="51"/>
        <v>0</v>
      </c>
      <c r="DB43" s="136"/>
    </row>
    <row r="44" spans="1:106" ht="17.100000000000001" customHeight="1">
      <c r="A44" s="193">
        <f>IF(A43="","",IF((A43+1)&gt;(EOMONTH(C3,0)),"",A43+1))</f>
        <v>45746</v>
      </c>
      <c r="B44" s="193"/>
      <c r="C44" s="42" t="str">
        <f t="shared" si="0"/>
        <v>日</v>
      </c>
      <c r="D44" s="194"/>
      <c r="E44" s="195"/>
      <c r="F44" s="194"/>
      <c r="G44" s="195"/>
      <c r="H44" s="53"/>
      <c r="I44" s="53"/>
      <c r="J44" s="53"/>
      <c r="K44" s="54"/>
      <c r="L44" s="53"/>
      <c r="M44" s="54"/>
      <c r="N44" s="196" t="str">
        <f t="shared" si="52"/>
        <v/>
      </c>
      <c r="O44" s="196"/>
      <c r="P44" s="196"/>
      <c r="Q44" s="197" t="str">
        <f t="shared" si="53"/>
        <v/>
      </c>
      <c r="R44" s="198"/>
      <c r="S44" s="199"/>
      <c r="T44" s="196" t="str">
        <f t="shared" si="54"/>
        <v/>
      </c>
      <c r="U44" s="196"/>
      <c r="V44" s="196"/>
      <c r="W44" s="196" t="str">
        <f t="shared" si="55"/>
        <v/>
      </c>
      <c r="X44" s="196"/>
      <c r="Y44" s="196"/>
      <c r="Z44" s="196" t="str">
        <f t="shared" si="56"/>
        <v/>
      </c>
      <c r="AA44" s="196"/>
      <c r="AB44" s="39"/>
      <c r="AC44" s="39"/>
      <c r="AD44" s="39"/>
      <c r="AE44" s="196" t="str">
        <f t="shared" si="57"/>
        <v/>
      </c>
      <c r="AF44" s="196"/>
      <c r="AG44" s="203"/>
      <c r="AH44" s="204"/>
      <c r="AI44" s="205"/>
      <c r="AJ44" s="206"/>
      <c r="AK44" s="207"/>
      <c r="AL44" s="207"/>
      <c r="AM44" s="207"/>
      <c r="AN44" s="207"/>
      <c r="AO44" s="207"/>
      <c r="AP44" s="207"/>
      <c r="AQ44" s="208"/>
      <c r="AS44" s="209"/>
      <c r="AT44" s="210"/>
      <c r="AU44" s="211"/>
      <c r="AV44" s="211"/>
      <c r="AW44" s="212" t="str">
        <f t="shared" si="67"/>
        <v/>
      </c>
      <c r="AX44" s="212"/>
      <c r="AY44" s="75">
        <f t="shared" si="59"/>
        <v>0</v>
      </c>
      <c r="AZ44" s="88">
        <f t="shared" si="8"/>
        <v>0</v>
      </c>
      <c r="BA44" s="89">
        <f t="shared" si="9"/>
        <v>0</v>
      </c>
      <c r="BB44" s="90">
        <f t="shared" si="60"/>
        <v>0</v>
      </c>
      <c r="BC44" s="90">
        <f t="shared" si="61"/>
        <v>0</v>
      </c>
      <c r="BD44" s="95">
        <f t="shared" si="10"/>
        <v>0.31249999999999994</v>
      </c>
      <c r="BF44" s="109">
        <f t="shared" si="11"/>
        <v>0</v>
      </c>
      <c r="BG44" s="109">
        <f t="shared" si="12"/>
        <v>0</v>
      </c>
      <c r="BH44" s="109">
        <f t="shared" si="13"/>
        <v>0</v>
      </c>
      <c r="BI44" s="110">
        <f t="shared" si="14"/>
        <v>0</v>
      </c>
      <c r="BJ44" s="111">
        <f t="shared" si="15"/>
        <v>0</v>
      </c>
      <c r="BK44" s="111">
        <f t="shared" si="16"/>
        <v>0</v>
      </c>
      <c r="BL44" s="110">
        <f t="shared" si="17"/>
        <v>0</v>
      </c>
      <c r="BM44" s="110">
        <f t="shared" si="18"/>
        <v>0</v>
      </c>
      <c r="BN44" s="110">
        <f t="shared" si="19"/>
        <v>0</v>
      </c>
      <c r="BO44" s="110">
        <f t="shared" si="20"/>
        <v>0</v>
      </c>
      <c r="BP44" s="110">
        <f t="shared" si="21"/>
        <v>0</v>
      </c>
      <c r="BQ44" s="110">
        <f t="shared" si="22"/>
        <v>0</v>
      </c>
      <c r="BR44" s="110" t="str">
        <f t="shared" si="23"/>
        <v/>
      </c>
      <c r="BS44" s="110" t="str">
        <f t="shared" si="24"/>
        <v/>
      </c>
      <c r="BT44" s="110" t="str">
        <f t="shared" si="25"/>
        <v/>
      </c>
      <c r="BU44" s="110">
        <f t="shared" si="26"/>
        <v>0.91666666666666663</v>
      </c>
      <c r="BV44" s="110">
        <f t="shared" si="27"/>
        <v>0.91666666666666663</v>
      </c>
      <c r="BW44" s="110">
        <f t="shared" si="28"/>
        <v>0.91666666666666663</v>
      </c>
      <c r="BX44" s="110">
        <f t="shared" si="62"/>
        <v>0</v>
      </c>
      <c r="BY44" s="110">
        <f t="shared" si="29"/>
        <v>0</v>
      </c>
      <c r="BZ44" s="110">
        <f t="shared" si="30"/>
        <v>0</v>
      </c>
      <c r="CA44" s="109">
        <f t="shared" si="31"/>
        <v>1.2083333333333333</v>
      </c>
      <c r="CB44" s="109">
        <f t="shared" si="32"/>
        <v>0.91666666666666663</v>
      </c>
      <c r="CC44" s="109">
        <f t="shared" si="33"/>
        <v>0</v>
      </c>
      <c r="CD44" s="112">
        <f t="shared" si="34"/>
        <v>0.91666666666666663</v>
      </c>
      <c r="CE44" s="110">
        <f t="shared" si="35"/>
        <v>0</v>
      </c>
      <c r="CF44" s="110">
        <f t="shared" si="36"/>
        <v>0</v>
      </c>
      <c r="CG44" s="110">
        <f t="shared" si="37"/>
        <v>0</v>
      </c>
      <c r="CH44" s="113">
        <f t="shared" si="38"/>
        <v>0.20833333333333334</v>
      </c>
      <c r="CI44" s="114">
        <f t="shared" si="63"/>
        <v>0</v>
      </c>
      <c r="CJ44" s="115">
        <f t="shared" si="39"/>
        <v>0.20833333333333334</v>
      </c>
      <c r="CK44" s="115" t="str">
        <f t="shared" si="64"/>
        <v/>
      </c>
      <c r="CL44" s="115" t="str">
        <f t="shared" si="40"/>
        <v/>
      </c>
      <c r="CM44" s="115" t="str">
        <f t="shared" si="41"/>
        <v/>
      </c>
      <c r="CN44" s="115">
        <f t="shared" si="42"/>
        <v>0</v>
      </c>
      <c r="CO44" s="115">
        <f t="shared" si="43"/>
        <v>0</v>
      </c>
      <c r="CP44" s="115">
        <f t="shared" si="44"/>
        <v>0</v>
      </c>
      <c r="CQ44" s="115">
        <f t="shared" si="65"/>
        <v>0</v>
      </c>
      <c r="CR44" s="115">
        <f t="shared" si="45"/>
        <v>0</v>
      </c>
      <c r="CS44" s="115">
        <f t="shared" si="46"/>
        <v>0</v>
      </c>
      <c r="CU44" s="119">
        <f t="shared" si="47"/>
        <v>0</v>
      </c>
      <c r="CV44" s="120" t="str">
        <f>IF(AND(A44&lt;&gt;"",AE44&lt;&gt;"",NOT(ISERROR(VLOOKUP(A44,休日一覧!$A$2:$A$27,1,FALSE)))),"〇","×")</f>
        <v>×</v>
      </c>
      <c r="CW44" s="109">
        <f t="shared" si="48"/>
        <v>0</v>
      </c>
      <c r="CX44" s="109">
        <f t="shared" si="49"/>
        <v>0</v>
      </c>
      <c r="CY44" s="119" cm="1">
        <f t="array" ref="CY44">_xlfn.IFS(AND(D44&lt;&gt;"", CY43+1&lt;=7),CY43+1,(AND(D44&lt;&gt;"",CY43=7)),1,TRUE, 0)</f>
        <v>0</v>
      </c>
      <c r="CZ44" s="110">
        <f t="shared" si="50"/>
        <v>0</v>
      </c>
      <c r="DA44" s="135">
        <f t="shared" si="51"/>
        <v>0</v>
      </c>
      <c r="DB44" s="136"/>
    </row>
    <row r="45" spans="1:106" ht="17.100000000000001" customHeight="1">
      <c r="A45" s="193">
        <f>IF(A44="","",IF((A44+1)&gt;(EOMONTH(C3,0)),"",A44+1))</f>
        <v>45747</v>
      </c>
      <c r="B45" s="193"/>
      <c r="C45" s="42" t="str">
        <f t="shared" si="0"/>
        <v>月</v>
      </c>
      <c r="D45" s="194">
        <v>0.375</v>
      </c>
      <c r="E45" s="195"/>
      <c r="F45" s="194">
        <v>0.72916666666666663</v>
      </c>
      <c r="G45" s="195"/>
      <c r="H45" s="53">
        <v>0.5</v>
      </c>
      <c r="I45" s="53">
        <v>0.54166666666666663</v>
      </c>
      <c r="J45" s="53"/>
      <c r="K45" s="54"/>
      <c r="L45" s="53"/>
      <c r="M45" s="54"/>
      <c r="N45" s="196">
        <f t="shared" si="52"/>
        <v>0</v>
      </c>
      <c r="O45" s="196"/>
      <c r="P45" s="196"/>
      <c r="Q45" s="197">
        <f t="shared" si="53"/>
        <v>0</v>
      </c>
      <c r="R45" s="198"/>
      <c r="S45" s="199"/>
      <c r="T45" s="196">
        <f t="shared" si="54"/>
        <v>0</v>
      </c>
      <c r="U45" s="196"/>
      <c r="V45" s="196"/>
      <c r="W45" s="196">
        <f t="shared" si="55"/>
        <v>0</v>
      </c>
      <c r="X45" s="196"/>
      <c r="Y45" s="196"/>
      <c r="Z45" s="196">
        <f t="shared" si="56"/>
        <v>0.3125</v>
      </c>
      <c r="AA45" s="196"/>
      <c r="AB45" s="39"/>
      <c r="AC45" s="39"/>
      <c r="AD45" s="39"/>
      <c r="AE45" s="196">
        <f t="shared" si="57"/>
        <v>0.3125</v>
      </c>
      <c r="AF45" s="196"/>
      <c r="AG45" s="203"/>
      <c r="AH45" s="204"/>
      <c r="AI45" s="205"/>
      <c r="AJ45" s="206" t="s">
        <v>215</v>
      </c>
      <c r="AK45" s="207"/>
      <c r="AL45" s="207"/>
      <c r="AM45" s="207"/>
      <c r="AN45" s="207"/>
      <c r="AO45" s="207"/>
      <c r="AP45" s="207"/>
      <c r="AQ45" s="208"/>
      <c r="AS45" s="209"/>
      <c r="AT45" s="210"/>
      <c r="AU45" s="211"/>
      <c r="AV45" s="211"/>
      <c r="AW45" s="212" t="str">
        <f t="shared" si="67"/>
        <v/>
      </c>
      <c r="AX45" s="212"/>
      <c r="AY45" s="75">
        <f t="shared" si="59"/>
        <v>4.166666666666663E-2</v>
      </c>
      <c r="AZ45" s="88">
        <f t="shared" si="8"/>
        <v>4.166666666666663E-2</v>
      </c>
      <c r="BA45" s="91">
        <f t="shared" si="9"/>
        <v>0</v>
      </c>
      <c r="BB45" s="90">
        <f t="shared" si="60"/>
        <v>0</v>
      </c>
      <c r="BC45" s="92">
        <f t="shared" si="61"/>
        <v>0</v>
      </c>
      <c r="BD45" s="95">
        <f t="shared" si="10"/>
        <v>0.72916666666666663</v>
      </c>
      <c r="BF45" s="109">
        <f t="shared" si="11"/>
        <v>4.166666666666663E-2</v>
      </c>
      <c r="BG45" s="109">
        <f t="shared" si="12"/>
        <v>0</v>
      </c>
      <c r="BH45" s="109">
        <f t="shared" si="13"/>
        <v>0</v>
      </c>
      <c r="BI45" s="110">
        <f t="shared" si="14"/>
        <v>0.125</v>
      </c>
      <c r="BJ45" s="111">
        <f t="shared" si="15"/>
        <v>0</v>
      </c>
      <c r="BK45" s="111">
        <f t="shared" si="16"/>
        <v>0</v>
      </c>
      <c r="BL45" s="110">
        <f t="shared" si="17"/>
        <v>4.166666666666663E-2</v>
      </c>
      <c r="BM45" s="110">
        <f t="shared" si="18"/>
        <v>0</v>
      </c>
      <c r="BN45" s="110">
        <f t="shared" si="19"/>
        <v>0</v>
      </c>
      <c r="BO45" s="110">
        <f t="shared" si="20"/>
        <v>0</v>
      </c>
      <c r="BP45" s="110">
        <f t="shared" si="21"/>
        <v>0</v>
      </c>
      <c r="BQ45" s="110">
        <f t="shared" si="22"/>
        <v>0</v>
      </c>
      <c r="BR45" s="110">
        <f t="shared" si="23"/>
        <v>0.54166666666666663</v>
      </c>
      <c r="BS45" s="110" t="str">
        <f t="shared" si="24"/>
        <v/>
      </c>
      <c r="BT45" s="110" t="str">
        <f t="shared" si="25"/>
        <v/>
      </c>
      <c r="BU45" s="110">
        <f t="shared" si="26"/>
        <v>0.91666666666666663</v>
      </c>
      <c r="BV45" s="110">
        <f t="shared" si="27"/>
        <v>0.91666666666666663</v>
      </c>
      <c r="BW45" s="110">
        <f t="shared" si="28"/>
        <v>0.91666666666666663</v>
      </c>
      <c r="BX45" s="110">
        <f t="shared" si="62"/>
        <v>0</v>
      </c>
      <c r="BY45" s="110">
        <f t="shared" si="29"/>
        <v>0</v>
      </c>
      <c r="BZ45" s="110">
        <f t="shared" si="30"/>
        <v>0</v>
      </c>
      <c r="CA45" s="109">
        <f t="shared" si="31"/>
        <v>0.72916666666666663</v>
      </c>
      <c r="CB45" s="109">
        <f t="shared" si="32"/>
        <v>0.91666666666666663</v>
      </c>
      <c r="CC45" s="109">
        <f t="shared" si="33"/>
        <v>0.72916666666666663</v>
      </c>
      <c r="CD45" s="112">
        <f t="shared" si="34"/>
        <v>0.91666666666666663</v>
      </c>
      <c r="CE45" s="110">
        <f t="shared" si="35"/>
        <v>0</v>
      </c>
      <c r="CF45" s="110">
        <f t="shared" si="36"/>
        <v>0</v>
      </c>
      <c r="CG45" s="110">
        <f t="shared" si="37"/>
        <v>0</v>
      </c>
      <c r="CH45" s="113">
        <f t="shared" si="38"/>
        <v>0.20833333333333334</v>
      </c>
      <c r="CI45" s="114">
        <f t="shared" si="63"/>
        <v>0.375</v>
      </c>
      <c r="CJ45" s="115">
        <f t="shared" si="39"/>
        <v>0</v>
      </c>
      <c r="CK45" s="115">
        <f t="shared" si="64"/>
        <v>0.20833333333333334</v>
      </c>
      <c r="CL45" s="115" t="str">
        <f t="shared" si="40"/>
        <v/>
      </c>
      <c r="CM45" s="115" t="str">
        <f t="shared" si="41"/>
        <v/>
      </c>
      <c r="CN45" s="115">
        <f t="shared" si="42"/>
        <v>0.5</v>
      </c>
      <c r="CO45" s="115">
        <f t="shared" si="43"/>
        <v>0</v>
      </c>
      <c r="CP45" s="115">
        <f t="shared" si="44"/>
        <v>0</v>
      </c>
      <c r="CQ45" s="115">
        <f t="shared" si="65"/>
        <v>0</v>
      </c>
      <c r="CR45" s="115">
        <f t="shared" si="45"/>
        <v>0</v>
      </c>
      <c r="CS45" s="115">
        <f t="shared" si="46"/>
        <v>0</v>
      </c>
      <c r="CU45" s="119">
        <f>IF(AND(A45&lt;&gt;"",AE45&lt;&gt;""),WEEKDAY(A45,2),0)</f>
        <v>1</v>
      </c>
      <c r="CV45" s="120" t="str">
        <f>IF(AND(A45&lt;&gt;"",AE45&lt;&gt;"",NOT(ISERROR(VLOOKUP(A45,休日一覧!$A$2:$A$27,1,FALSE)))),"〇","×")</f>
        <v>×</v>
      </c>
      <c r="CW45" s="109">
        <f t="shared" si="48"/>
        <v>0</v>
      </c>
      <c r="CX45" s="109">
        <f t="shared" si="49"/>
        <v>0</v>
      </c>
      <c r="CY45" s="119" cm="1">
        <f t="array" ref="CY45">_xlfn.IFS(AND(D45&lt;&gt;"", CY44+1&lt;=7),CY44+1,TRUE, 0)</f>
        <v>1</v>
      </c>
      <c r="CZ45" s="110">
        <f t="shared" si="50"/>
        <v>0</v>
      </c>
      <c r="DA45" s="135">
        <f t="shared" si="51"/>
        <v>0</v>
      </c>
      <c r="DB45" s="136"/>
    </row>
    <row r="46" spans="1:106" ht="17.100000000000001" customHeight="1" thickBot="1">
      <c r="A46" s="259" t="s">
        <v>45</v>
      </c>
      <c r="B46" s="259"/>
      <c r="C46" s="259"/>
      <c r="D46" s="259"/>
      <c r="E46" s="259"/>
      <c r="F46" s="259"/>
      <c r="G46" s="259"/>
      <c r="H46" s="219">
        <f>SUM(AZ46:BC46)</f>
        <v>0.83333333333333259</v>
      </c>
      <c r="I46" s="220"/>
      <c r="J46" s="220"/>
      <c r="K46" s="220"/>
      <c r="L46" s="220"/>
      <c r="M46" s="221"/>
      <c r="N46" s="197">
        <f>SUM(N15:P45)</f>
        <v>0</v>
      </c>
      <c r="O46" s="198"/>
      <c r="P46" s="199"/>
      <c r="Q46" s="197">
        <f>SUM(Q15:S45)</f>
        <v>0</v>
      </c>
      <c r="R46" s="198"/>
      <c r="S46" s="199"/>
      <c r="T46" s="197">
        <f>SUM(T15:V45)</f>
        <v>0</v>
      </c>
      <c r="U46" s="198"/>
      <c r="V46" s="199"/>
      <c r="W46" s="222">
        <f>SUM(W15:Y45)</f>
        <v>0</v>
      </c>
      <c r="X46" s="222"/>
      <c r="Y46" s="222"/>
      <c r="Z46" s="223">
        <f>SUM(Z15:Z45)</f>
        <v>6.25</v>
      </c>
      <c r="AA46" s="223"/>
      <c r="AB46" s="26">
        <f>SUM(AB15:AB45)</f>
        <v>0</v>
      </c>
      <c r="AC46" s="27">
        <f>SUM(AC15:AC45)</f>
        <v>0</v>
      </c>
      <c r="AD46" s="28">
        <f>SUM(AD15:AD45)</f>
        <v>0</v>
      </c>
      <c r="AE46" s="224">
        <f>(INT(SUM(AE15:AE45)/W10)*W10)+(SUM(AW15:AW45))</f>
        <v>6.25</v>
      </c>
      <c r="AF46" s="224"/>
      <c r="AG46" s="225"/>
      <c r="AH46" s="225"/>
      <c r="AI46" s="225"/>
      <c r="AJ46" s="29"/>
      <c r="AK46" s="29"/>
      <c r="AL46" s="30"/>
      <c r="AM46" s="31"/>
      <c r="AN46" s="29"/>
      <c r="AO46" s="29"/>
      <c r="AP46" s="29"/>
      <c r="AQ46" s="29"/>
      <c r="AW46" s="217">
        <f>SUM(AW15:AX45)</f>
        <v>0</v>
      </c>
      <c r="AX46" s="218"/>
      <c r="AZ46" s="93">
        <f>SUM(AZ15:AZ45)</f>
        <v>0.83333333333333259</v>
      </c>
      <c r="BA46" s="94">
        <f>SUM(BA15:BA45)</f>
        <v>0</v>
      </c>
      <c r="BB46" s="94">
        <f>SUM(BB15:BB45)</f>
        <v>0</v>
      </c>
      <c r="BC46" s="94">
        <f>SUM(BC15:BC45)</f>
        <v>0</v>
      </c>
      <c r="CV46" s="121"/>
      <c r="CW46" s="109">
        <f>SUM(CW15:CW45)</f>
        <v>0</v>
      </c>
      <c r="CX46" s="109">
        <f>SUM(CX15:CX45)</f>
        <v>0</v>
      </c>
      <c r="CY46" s="121"/>
      <c r="CZ46" s="122">
        <f>SUM(CZ15:CZ45)</f>
        <v>0</v>
      </c>
      <c r="DA46" s="137">
        <f>SUM(DA15:DA45)</f>
        <v>0</v>
      </c>
      <c r="DB46" s="137"/>
    </row>
    <row r="47" spans="1:106" ht="17.100000000000001" customHeight="1" thickBot="1">
      <c r="A47" s="32"/>
      <c r="N47" s="33"/>
      <c r="O47" s="33"/>
      <c r="P47" s="33"/>
      <c r="Q47" s="33"/>
      <c r="R47" s="33"/>
      <c r="S47" s="33"/>
      <c r="T47" s="33"/>
      <c r="U47" s="33"/>
      <c r="V47" s="33"/>
      <c r="W47" s="33"/>
      <c r="X47" s="33"/>
      <c r="Y47" s="34"/>
      <c r="AA47" s="35"/>
      <c r="AE47" s="230">
        <f>AE46-AW46</f>
        <v>6.25</v>
      </c>
      <c r="AF47" s="231"/>
      <c r="AG47" s="36"/>
      <c r="AN47" s="37"/>
      <c r="AO47" s="37"/>
      <c r="AP47" s="37"/>
      <c r="AQ47" s="37"/>
    </row>
    <row r="48" spans="1:106" ht="17.100000000000001" customHeight="1">
      <c r="A48" s="32"/>
      <c r="AN48" s="37"/>
      <c r="AO48" s="37"/>
      <c r="AP48" s="37"/>
      <c r="AQ48" s="37"/>
    </row>
    <row r="49" spans="1:48" ht="17.100000000000001" customHeight="1" thickBot="1">
      <c r="A49" s="232" t="s">
        <v>27</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4"/>
    </row>
    <row r="50" spans="1:48" ht="17.100000000000001" customHeight="1" thickTop="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row>
    <row r="51" spans="1:48" ht="17.100000000000001" customHeight="1">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row>
    <row r="52" spans="1:48" ht="17.100000000000001" customHeight="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row>
    <row r="53" spans="1:48" ht="17.100000000000001"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row>
    <row r="54" spans="1:48" ht="26.25" customHeight="1">
      <c r="A54" s="236" t="s">
        <v>88</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row>
    <row r="55" spans="1:48" ht="32.25" customHeight="1">
      <c r="A55" s="238" t="s">
        <v>89</v>
      </c>
      <c r="B55" s="239"/>
      <c r="C55" s="239"/>
      <c r="D55" s="239"/>
      <c r="E55" s="239"/>
      <c r="F55" s="239"/>
      <c r="G55" s="239"/>
      <c r="H55" s="239"/>
      <c r="I55" s="239"/>
      <c r="J55" s="239"/>
      <c r="K55" s="239"/>
      <c r="L55" s="239"/>
      <c r="M55" s="239"/>
      <c r="N55" s="239"/>
      <c r="O55" s="239"/>
      <c r="P55" s="240">
        <f>AW46</f>
        <v>0</v>
      </c>
      <c r="Q55" s="240"/>
      <c r="R55" s="240"/>
      <c r="S55" s="240"/>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row>
    <row r="56" spans="1:48" ht="33.75" customHeight="1">
      <c r="A56" s="262" t="s">
        <v>90</v>
      </c>
      <c r="B56" s="263"/>
      <c r="C56" s="263"/>
      <c r="D56" s="263"/>
      <c r="E56" s="263"/>
      <c r="F56" s="263"/>
      <c r="G56" s="263"/>
      <c r="H56" s="263"/>
      <c r="I56" s="263"/>
      <c r="J56" s="263"/>
      <c r="K56" s="263"/>
      <c r="L56" s="263"/>
      <c r="M56" s="263"/>
      <c r="N56" s="263"/>
      <c r="O56" s="263"/>
      <c r="P56" s="264">
        <f>C3</f>
        <v>45717</v>
      </c>
      <c r="Q56" s="264"/>
      <c r="R56" s="264"/>
      <c r="S56" s="264"/>
      <c r="T56" s="265"/>
      <c r="U56" s="265"/>
      <c r="V56" s="265"/>
      <c r="W56" s="265"/>
      <c r="X56" s="265"/>
      <c r="Y56" s="265"/>
      <c r="Z56" s="265"/>
      <c r="AA56" s="265"/>
      <c r="AB56" s="263"/>
      <c r="AC56" s="263"/>
      <c r="AD56" s="263"/>
      <c r="AE56" s="263"/>
      <c r="AF56" s="263"/>
      <c r="AG56" s="263"/>
      <c r="AH56" s="263"/>
      <c r="AI56" s="263"/>
      <c r="AJ56" s="263"/>
      <c r="AK56" s="263"/>
      <c r="AL56" s="263"/>
      <c r="AM56" s="263"/>
      <c r="AN56" s="263"/>
      <c r="AO56" s="263"/>
      <c r="AP56" s="263"/>
      <c r="AQ56" s="263"/>
    </row>
    <row r="57" spans="1:48" ht="34.5" customHeight="1">
      <c r="A57" s="262" t="s">
        <v>91</v>
      </c>
      <c r="B57" s="263"/>
      <c r="C57" s="263"/>
      <c r="D57" s="263"/>
      <c r="E57" s="263"/>
      <c r="F57" s="263"/>
      <c r="G57" s="263"/>
      <c r="H57" s="263"/>
      <c r="I57" s="263"/>
      <c r="J57" s="263"/>
      <c r="K57" s="263"/>
      <c r="L57" s="263"/>
      <c r="M57" s="263"/>
      <c r="N57" s="263"/>
      <c r="O57" s="263"/>
      <c r="P57" s="262"/>
      <c r="Q57" s="262"/>
      <c r="R57" s="262"/>
      <c r="S57" s="262"/>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row>
    <row r="58" spans="1:48" ht="17.100000000000001" customHeight="1">
      <c r="A58" s="257"/>
      <c r="B58" s="258"/>
      <c r="C58" s="258"/>
      <c r="D58" s="258"/>
      <c r="E58" s="258"/>
      <c r="F58" s="25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row>
    <row r="59" spans="1:48" ht="17.100000000000001" customHeight="1">
      <c r="A59" s="257"/>
      <c r="B59" s="258"/>
      <c r="C59" s="258"/>
      <c r="D59" s="258"/>
      <c r="E59" s="258"/>
      <c r="F59" s="25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row>
    <row r="60" spans="1:48" ht="17.100000000000001"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row>
    <row r="61" spans="1:48" ht="34.5" customHeight="1">
      <c r="A61" s="266" t="s">
        <v>85</v>
      </c>
      <c r="B61" s="267"/>
      <c r="C61" s="267"/>
      <c r="D61" s="267"/>
      <c r="E61" s="268"/>
      <c r="F61" s="268"/>
      <c r="G61" s="268"/>
      <c r="H61" s="268"/>
      <c r="I61" s="268"/>
      <c r="J61" s="268"/>
      <c r="K61" s="268"/>
      <c r="L61" s="268"/>
      <c r="M61" s="268"/>
      <c r="N61" s="268"/>
      <c r="O61" s="268"/>
      <c r="P61" s="268"/>
      <c r="Q61" s="268"/>
      <c r="R61" s="268"/>
      <c r="S61" s="268"/>
      <c r="T61" s="268"/>
      <c r="U61" s="268"/>
      <c r="V61" s="268"/>
      <c r="W61" s="268"/>
      <c r="X61" s="268"/>
      <c r="Y61" s="269"/>
      <c r="Z61" s="269"/>
      <c r="AA61" s="269"/>
      <c r="AB61" s="269"/>
      <c r="AC61" s="269"/>
      <c r="AD61" s="269"/>
      <c r="AE61" s="269"/>
      <c r="AF61" s="269"/>
      <c r="AG61" s="269"/>
      <c r="AH61" s="269"/>
      <c r="AI61" s="269"/>
    </row>
    <row r="62" spans="1:48" ht="31.5" customHeight="1">
      <c r="B62" s="226" t="s">
        <v>75</v>
      </c>
      <c r="C62" s="248"/>
      <c r="D62" s="248"/>
      <c r="E62" s="242"/>
      <c r="F62" s="243"/>
      <c r="G62" s="243"/>
      <c r="H62" s="243"/>
      <c r="I62" s="243"/>
      <c r="J62" s="243"/>
      <c r="K62" s="244"/>
      <c r="L62" s="226" t="s">
        <v>80</v>
      </c>
      <c r="M62" s="227"/>
      <c r="N62" s="227"/>
      <c r="O62" s="227"/>
      <c r="P62" s="227"/>
      <c r="Q62" s="227"/>
      <c r="R62" s="242"/>
      <c r="S62" s="243"/>
      <c r="T62" s="243"/>
      <c r="U62" s="243"/>
      <c r="V62" s="243"/>
      <c r="W62" s="243"/>
      <c r="X62" s="244"/>
      <c r="Y62" s="49" t="s">
        <v>79</v>
      </c>
      <c r="Z62" s="228"/>
      <c r="AA62" s="229"/>
      <c r="AB62" s="52"/>
      <c r="AC62" s="52"/>
      <c r="AD62" s="52"/>
      <c r="AE62" s="260" t="s">
        <v>86</v>
      </c>
      <c r="AF62" s="261"/>
      <c r="AG62" s="277"/>
      <c r="AH62" s="278"/>
      <c r="AI62" s="50"/>
      <c r="AT62" s="40"/>
      <c r="AU62" s="40"/>
      <c r="AV62" s="40"/>
    </row>
    <row r="63" spans="1:48" ht="27" customHeight="1">
      <c r="B63" s="226" t="s">
        <v>76</v>
      </c>
      <c r="C63" s="248"/>
      <c r="D63" s="248"/>
      <c r="E63" s="242"/>
      <c r="F63" s="243"/>
      <c r="G63" s="243"/>
      <c r="H63" s="243"/>
      <c r="I63" s="243"/>
      <c r="J63" s="243"/>
      <c r="K63" s="244"/>
      <c r="L63" s="226" t="s">
        <v>81</v>
      </c>
      <c r="M63" s="227"/>
      <c r="N63" s="227"/>
      <c r="O63" s="227"/>
      <c r="P63" s="227"/>
      <c r="Q63" s="227"/>
      <c r="R63" s="254"/>
      <c r="S63" s="255"/>
      <c r="T63" s="255"/>
      <c r="U63" s="255"/>
      <c r="V63" s="255"/>
      <c r="W63" s="255"/>
      <c r="X63" s="256"/>
      <c r="Y63" s="226" t="s">
        <v>84</v>
      </c>
      <c r="Z63" s="252"/>
      <c r="AA63" s="252"/>
      <c r="AB63" s="253"/>
      <c r="AC63" s="252"/>
      <c r="AD63" s="50"/>
      <c r="AE63" s="245"/>
      <c r="AF63" s="246"/>
      <c r="AG63" s="246"/>
      <c r="AH63" s="246"/>
      <c r="AI63" s="247"/>
      <c r="AT63" s="40"/>
      <c r="AU63" s="40"/>
      <c r="AV63" s="40"/>
    </row>
    <row r="64" spans="1:48" ht="29.25" customHeight="1">
      <c r="B64" s="226" t="s">
        <v>77</v>
      </c>
      <c r="C64" s="248"/>
      <c r="D64" s="248"/>
      <c r="E64" s="242"/>
      <c r="F64" s="243"/>
      <c r="G64" s="243"/>
      <c r="H64" s="243"/>
      <c r="I64" s="243"/>
      <c r="J64" s="243"/>
      <c r="K64" s="244"/>
      <c r="L64" s="226" t="s">
        <v>82</v>
      </c>
      <c r="M64" s="227"/>
      <c r="N64" s="227"/>
      <c r="O64" s="227"/>
      <c r="P64" s="227"/>
      <c r="Q64" s="227"/>
      <c r="R64" s="254"/>
      <c r="S64" s="255"/>
      <c r="T64" s="255"/>
      <c r="U64" s="255"/>
      <c r="V64" s="255"/>
      <c r="W64" s="255"/>
      <c r="X64" s="256"/>
      <c r="Y64" s="226"/>
      <c r="Z64" s="227"/>
      <c r="AA64" s="227"/>
      <c r="AB64" s="226"/>
      <c r="AC64" s="227"/>
      <c r="AD64" s="50"/>
      <c r="AE64" s="249"/>
      <c r="AF64" s="250"/>
      <c r="AG64" s="250"/>
      <c r="AH64" s="250"/>
      <c r="AI64" s="251"/>
      <c r="AT64" s="40"/>
      <c r="AU64" s="40"/>
      <c r="AV64" s="40"/>
    </row>
    <row r="65" spans="2:48" ht="31.5" customHeight="1">
      <c r="B65" s="226" t="s">
        <v>78</v>
      </c>
      <c r="C65" s="248"/>
      <c r="D65" s="248"/>
      <c r="E65" s="242"/>
      <c r="F65" s="243"/>
      <c r="G65" s="243"/>
      <c r="H65" s="243"/>
      <c r="I65" s="243"/>
      <c r="J65" s="243"/>
      <c r="K65" s="244"/>
      <c r="L65" s="226" t="s">
        <v>83</v>
      </c>
      <c r="M65" s="227"/>
      <c r="N65" s="227"/>
      <c r="O65" s="227"/>
      <c r="P65" s="227"/>
      <c r="Q65" s="227"/>
      <c r="R65" s="254">
        <v>0</v>
      </c>
      <c r="S65" s="255"/>
      <c r="T65" s="255"/>
      <c r="U65" s="255"/>
      <c r="V65" s="255"/>
      <c r="W65" s="255"/>
      <c r="X65" s="256"/>
      <c r="Y65" s="226"/>
      <c r="Z65" s="227"/>
      <c r="AA65" s="227"/>
      <c r="AB65" s="226"/>
      <c r="AC65" s="227"/>
      <c r="AD65" s="50"/>
      <c r="AE65" s="274"/>
      <c r="AF65" s="275"/>
      <c r="AG65" s="275"/>
      <c r="AH65" s="275"/>
      <c r="AI65" s="276"/>
      <c r="AT65" s="40"/>
      <c r="AU65" s="40"/>
      <c r="AV65" s="40"/>
    </row>
    <row r="66" spans="2:48" ht="20.100000000000001" customHeight="1">
      <c r="B66" s="50"/>
      <c r="C66" s="51"/>
      <c r="D66" s="50"/>
      <c r="E66" s="50"/>
      <c r="F66" s="50"/>
      <c r="G66" s="50"/>
      <c r="H66" s="50"/>
      <c r="I66" s="50"/>
      <c r="J66" s="50"/>
      <c r="K66" s="50"/>
      <c r="L66" s="50"/>
      <c r="M66" s="50"/>
      <c r="N66" s="50"/>
      <c r="O66" s="50"/>
      <c r="P66" s="50"/>
      <c r="Q66" s="50"/>
      <c r="R66" s="254">
        <f>R65+R64</f>
        <v>0</v>
      </c>
      <c r="S66" s="255"/>
      <c r="T66" s="255"/>
      <c r="U66" s="255"/>
      <c r="V66" s="255"/>
      <c r="W66" s="255"/>
      <c r="X66" s="256"/>
      <c r="AB66" s="50"/>
      <c r="AC66" s="50"/>
      <c r="AD66" s="50"/>
      <c r="AE66" s="50"/>
      <c r="AF66" s="50"/>
      <c r="AG66" s="50"/>
      <c r="AH66" s="50"/>
      <c r="AI66" s="50"/>
      <c r="AJ66" s="50"/>
      <c r="AK66" s="50"/>
      <c r="AL66" s="50"/>
      <c r="AS66" s="40"/>
      <c r="AT66" s="40"/>
    </row>
  </sheetData>
  <mergeCells count="619">
    <mergeCell ref="DA16:DB16"/>
    <mergeCell ref="DA17:DB17"/>
    <mergeCell ref="DA18:DB18"/>
    <mergeCell ref="DA19:DB19"/>
    <mergeCell ref="DA20:DB20"/>
    <mergeCell ref="DA21:DB21"/>
    <mergeCell ref="CY13:CZ13"/>
    <mergeCell ref="CQ13:CS13"/>
    <mergeCell ref="AS12:DH12"/>
    <mergeCell ref="BD13:BD14"/>
    <mergeCell ref="CU13:CW13"/>
    <mergeCell ref="DA13:DB13"/>
    <mergeCell ref="DA14:DB14"/>
    <mergeCell ref="DA15:DB15"/>
    <mergeCell ref="AZ13:BC13"/>
    <mergeCell ref="BF13:BH13"/>
    <mergeCell ref="BL13:BN13"/>
    <mergeCell ref="BI13:BK13"/>
    <mergeCell ref="BO13:BQ13"/>
    <mergeCell ref="BU13:BW13"/>
    <mergeCell ref="BR13:BT13"/>
    <mergeCell ref="CN13:CP13"/>
    <mergeCell ref="CA13:CD13"/>
    <mergeCell ref="BX13:BZ13"/>
    <mergeCell ref="O7:P7"/>
    <mergeCell ref="O8:P8"/>
    <mergeCell ref="O9:P9"/>
    <mergeCell ref="AS13:AV13"/>
    <mergeCell ref="AP7:AQ9"/>
    <mergeCell ref="AN7:AO9"/>
    <mergeCell ref="AW13:AX14"/>
    <mergeCell ref="AS14:AT14"/>
    <mergeCell ref="AU14:AV14"/>
    <mergeCell ref="N13:P14"/>
    <mergeCell ref="T13:V14"/>
    <mergeCell ref="W13:Y14"/>
    <mergeCell ref="Z13:AA14"/>
    <mergeCell ref="AB13:AB14"/>
    <mergeCell ref="AC13:AC14"/>
    <mergeCell ref="Q13:S14"/>
    <mergeCell ref="AE13:AF14"/>
    <mergeCell ref="M8:N8"/>
    <mergeCell ref="AD13:AD14"/>
    <mergeCell ref="AG13:AI14"/>
    <mergeCell ref="AJ13:AQ14"/>
    <mergeCell ref="CE13:CG13"/>
    <mergeCell ref="CH13:CJ13"/>
    <mergeCell ref="CK13:CM13"/>
    <mergeCell ref="Q21:S21"/>
    <mergeCell ref="AE65:AI65"/>
    <mergeCell ref="Q17:S17"/>
    <mergeCell ref="Q18:S18"/>
    <mergeCell ref="Q19:S19"/>
    <mergeCell ref="Q20:S20"/>
    <mergeCell ref="AG62:AH62"/>
    <mergeCell ref="AB65:AC65"/>
    <mergeCell ref="R65:X65"/>
    <mergeCell ref="AE44:AF44"/>
    <mergeCell ref="AG44:AI44"/>
    <mergeCell ref="AJ44:AQ44"/>
    <mergeCell ref="AS44:AT44"/>
    <mergeCell ref="AU44:AV44"/>
    <mergeCell ref="Q44:S44"/>
    <mergeCell ref="Q45:S45"/>
    <mergeCell ref="AW44:AX44"/>
    <mergeCell ref="AU43:AV43"/>
    <mergeCell ref="AW43:AX43"/>
    <mergeCell ref="AE43:AF43"/>
    <mergeCell ref="AG43:AI43"/>
    <mergeCell ref="Q22:S22"/>
    <mergeCell ref="Q25:S25"/>
    <mergeCell ref="Q26:S26"/>
    <mergeCell ref="Q27:S27"/>
    <mergeCell ref="A45:B45"/>
    <mergeCell ref="D45:E45"/>
    <mergeCell ref="F45:G45"/>
    <mergeCell ref="N45:P45"/>
    <mergeCell ref="T45:V45"/>
    <mergeCell ref="N33:P33"/>
    <mergeCell ref="N29:P29"/>
    <mergeCell ref="N25:P25"/>
    <mergeCell ref="A44:B44"/>
    <mergeCell ref="D44:E44"/>
    <mergeCell ref="F44:G44"/>
    <mergeCell ref="N44:P44"/>
    <mergeCell ref="T44:V44"/>
    <mergeCell ref="A43:B43"/>
    <mergeCell ref="D43:E43"/>
    <mergeCell ref="F43:G43"/>
    <mergeCell ref="N43:P43"/>
    <mergeCell ref="T43:V43"/>
    <mergeCell ref="Q43:S43"/>
    <mergeCell ref="T41:V41"/>
    <mergeCell ref="N21:P21"/>
    <mergeCell ref="N17:P17"/>
    <mergeCell ref="AE62:AF62"/>
    <mergeCell ref="A56:O56"/>
    <mergeCell ref="P56:AQ56"/>
    <mergeCell ref="A57:O57"/>
    <mergeCell ref="P57:AQ57"/>
    <mergeCell ref="R66:X66"/>
    <mergeCell ref="Q28:S28"/>
    <mergeCell ref="Q29:S29"/>
    <mergeCell ref="Q30:S30"/>
    <mergeCell ref="Q31:S31"/>
    <mergeCell ref="Q32:S32"/>
    <mergeCell ref="Q33:S33"/>
    <mergeCell ref="R63:X63"/>
    <mergeCell ref="Q41:S41"/>
    <mergeCell ref="Q42:S42"/>
    <mergeCell ref="Q34:S34"/>
    <mergeCell ref="Q35:S35"/>
    <mergeCell ref="Q36:S36"/>
    <mergeCell ref="Q37:S37"/>
    <mergeCell ref="Q38:S38"/>
    <mergeCell ref="Q39:S39"/>
    <mergeCell ref="A61:AI61"/>
    <mergeCell ref="N37:P37"/>
    <mergeCell ref="E65:K65"/>
    <mergeCell ref="AE63:AI63"/>
    <mergeCell ref="B64:D64"/>
    <mergeCell ref="L64:Q64"/>
    <mergeCell ref="Y64:AA64"/>
    <mergeCell ref="AB64:AC64"/>
    <mergeCell ref="AE64:AI64"/>
    <mergeCell ref="E63:K63"/>
    <mergeCell ref="E64:K64"/>
    <mergeCell ref="B63:D63"/>
    <mergeCell ref="L63:Q63"/>
    <mergeCell ref="Y63:AA63"/>
    <mergeCell ref="AB63:AC63"/>
    <mergeCell ref="R64:X64"/>
    <mergeCell ref="B65:D65"/>
    <mergeCell ref="L65:Q65"/>
    <mergeCell ref="A58:F58"/>
    <mergeCell ref="A59:F59"/>
    <mergeCell ref="R62:X62"/>
    <mergeCell ref="E62:K62"/>
    <mergeCell ref="B62:D62"/>
    <mergeCell ref="Q46:S46"/>
    <mergeCell ref="A46:G46"/>
    <mergeCell ref="Y65:AA65"/>
    <mergeCell ref="L62:Q62"/>
    <mergeCell ref="Z62:AA62"/>
    <mergeCell ref="AE47:AF47"/>
    <mergeCell ref="A49:AQ49"/>
    <mergeCell ref="A50:AQ52"/>
    <mergeCell ref="A54:AQ54"/>
    <mergeCell ref="A55:O55"/>
    <mergeCell ref="P55:AQ55"/>
    <mergeCell ref="W45:Y45"/>
    <mergeCell ref="Z45:AA45"/>
    <mergeCell ref="AE45:AF45"/>
    <mergeCell ref="AG45:AI45"/>
    <mergeCell ref="W44:Y44"/>
    <mergeCell ref="Z44:AA44"/>
    <mergeCell ref="W43:Y43"/>
    <mergeCell ref="Z43:AA43"/>
    <mergeCell ref="H46:M46"/>
    <mergeCell ref="N46:P46"/>
    <mergeCell ref="T46:V46"/>
    <mergeCell ref="W46:Y46"/>
    <mergeCell ref="Z46:AA46"/>
    <mergeCell ref="AE46:AF46"/>
    <mergeCell ref="AG46:AI46"/>
    <mergeCell ref="AW46:AX46"/>
    <mergeCell ref="AE42:AF42"/>
    <mergeCell ref="AG42:AI42"/>
    <mergeCell ref="AJ42:AQ42"/>
    <mergeCell ref="AS42:AT42"/>
    <mergeCell ref="AU42:AV42"/>
    <mergeCell ref="AW42:AX42"/>
    <mergeCell ref="AU41:AV41"/>
    <mergeCell ref="AW41:AX41"/>
    <mergeCell ref="AE41:AF41"/>
    <mergeCell ref="AG41:AI41"/>
    <mergeCell ref="AJ41:AQ41"/>
    <mergeCell ref="AS41:AT41"/>
    <mergeCell ref="AJ43:AQ43"/>
    <mergeCell ref="AS43:AT43"/>
    <mergeCell ref="AU45:AV45"/>
    <mergeCell ref="AW45:AX45"/>
    <mergeCell ref="AJ45:AQ45"/>
    <mergeCell ref="AS45:AT45"/>
    <mergeCell ref="A42:B42"/>
    <mergeCell ref="D42:E42"/>
    <mergeCell ref="F42:G42"/>
    <mergeCell ref="N42:P42"/>
    <mergeCell ref="T42:V42"/>
    <mergeCell ref="W42:Y42"/>
    <mergeCell ref="Z42:AA42"/>
    <mergeCell ref="W41:Y41"/>
    <mergeCell ref="Z41:AA41"/>
    <mergeCell ref="A41:B41"/>
    <mergeCell ref="D41:E41"/>
    <mergeCell ref="F41:G41"/>
    <mergeCell ref="N41:P41"/>
    <mergeCell ref="AE40:AF40"/>
    <mergeCell ref="AG40:AI40"/>
    <mergeCell ref="AJ40:AQ40"/>
    <mergeCell ref="AS40:AT40"/>
    <mergeCell ref="AU40:AV40"/>
    <mergeCell ref="AW40:AX40"/>
    <mergeCell ref="AU39:AV39"/>
    <mergeCell ref="AW39:AX39"/>
    <mergeCell ref="AE39:AF39"/>
    <mergeCell ref="AG39:AI39"/>
    <mergeCell ref="AJ39:AQ39"/>
    <mergeCell ref="AS39:AT39"/>
    <mergeCell ref="A40:B40"/>
    <mergeCell ref="D40:E40"/>
    <mergeCell ref="F40:G40"/>
    <mergeCell ref="N40:P40"/>
    <mergeCell ref="T40:V40"/>
    <mergeCell ref="W40:Y40"/>
    <mergeCell ref="Z40:AA40"/>
    <mergeCell ref="W39:Y39"/>
    <mergeCell ref="Z39:AA39"/>
    <mergeCell ref="A39:B39"/>
    <mergeCell ref="D39:E39"/>
    <mergeCell ref="F39:G39"/>
    <mergeCell ref="N39:P39"/>
    <mergeCell ref="T39:V39"/>
    <mergeCell ref="Q40:S40"/>
    <mergeCell ref="AE38:AF38"/>
    <mergeCell ref="AG38:AI38"/>
    <mergeCell ref="AJ38:AQ38"/>
    <mergeCell ref="AS38:AT38"/>
    <mergeCell ref="AU38:AV38"/>
    <mergeCell ref="AW38:AX38"/>
    <mergeCell ref="AU37:AV37"/>
    <mergeCell ref="AW37:AX37"/>
    <mergeCell ref="A38:B38"/>
    <mergeCell ref="D38:E38"/>
    <mergeCell ref="F38:G38"/>
    <mergeCell ref="N38:P38"/>
    <mergeCell ref="T38:V38"/>
    <mergeCell ref="W38:Y38"/>
    <mergeCell ref="Z38:AA38"/>
    <mergeCell ref="W37:Y37"/>
    <mergeCell ref="Z37:AA37"/>
    <mergeCell ref="AE37:AF37"/>
    <mergeCell ref="AG37:AI37"/>
    <mergeCell ref="AJ37:AQ37"/>
    <mergeCell ref="AS37:AT37"/>
    <mergeCell ref="A37:B37"/>
    <mergeCell ref="D37:E37"/>
    <mergeCell ref="F37:G37"/>
    <mergeCell ref="T37:V37"/>
    <mergeCell ref="AE36:AF36"/>
    <mergeCell ref="AG36:AI36"/>
    <mergeCell ref="AJ36:AQ36"/>
    <mergeCell ref="AS36:AT36"/>
    <mergeCell ref="AU36:AV36"/>
    <mergeCell ref="AW36:AX36"/>
    <mergeCell ref="AU35:AV35"/>
    <mergeCell ref="AW35:AX35"/>
    <mergeCell ref="AE35:AF35"/>
    <mergeCell ref="AG35:AI35"/>
    <mergeCell ref="AJ35:AQ35"/>
    <mergeCell ref="AS35:AT35"/>
    <mergeCell ref="A36:B36"/>
    <mergeCell ref="D36:E36"/>
    <mergeCell ref="F36:G36"/>
    <mergeCell ref="N36:P36"/>
    <mergeCell ref="T36:V36"/>
    <mergeCell ref="W36:Y36"/>
    <mergeCell ref="Z36:AA36"/>
    <mergeCell ref="W35:Y35"/>
    <mergeCell ref="Z35:AA35"/>
    <mergeCell ref="A35:B35"/>
    <mergeCell ref="D35:E35"/>
    <mergeCell ref="F35:G35"/>
    <mergeCell ref="N35:P35"/>
    <mergeCell ref="T35:V35"/>
    <mergeCell ref="AE34:AF34"/>
    <mergeCell ref="AG34:AI34"/>
    <mergeCell ref="AJ34:AQ34"/>
    <mergeCell ref="AS34:AT34"/>
    <mergeCell ref="AU34:AV34"/>
    <mergeCell ref="AW34:AX34"/>
    <mergeCell ref="AU33:AV33"/>
    <mergeCell ref="AW33:AX33"/>
    <mergeCell ref="A34:B34"/>
    <mergeCell ref="D34:E34"/>
    <mergeCell ref="F34:G34"/>
    <mergeCell ref="N34:P34"/>
    <mergeCell ref="T34:V34"/>
    <mergeCell ref="W34:Y34"/>
    <mergeCell ref="Z34:AA34"/>
    <mergeCell ref="W33:Y33"/>
    <mergeCell ref="Z33:AA33"/>
    <mergeCell ref="AE33:AF33"/>
    <mergeCell ref="AG33:AI33"/>
    <mergeCell ref="AJ33:AQ33"/>
    <mergeCell ref="AS33:AT33"/>
    <mergeCell ref="A33:B33"/>
    <mergeCell ref="D33:E33"/>
    <mergeCell ref="F33:G33"/>
    <mergeCell ref="T33:V33"/>
    <mergeCell ref="AE32:AF32"/>
    <mergeCell ref="AG32:AI32"/>
    <mergeCell ref="AJ32:AQ32"/>
    <mergeCell ref="AS32:AT32"/>
    <mergeCell ref="AU32:AV32"/>
    <mergeCell ref="AW32:AX32"/>
    <mergeCell ref="AU31:AV31"/>
    <mergeCell ref="AW31:AX31"/>
    <mergeCell ref="AE31:AF31"/>
    <mergeCell ref="AG31:AI31"/>
    <mergeCell ref="AJ31:AQ31"/>
    <mergeCell ref="AS31:AT31"/>
    <mergeCell ref="A32:B32"/>
    <mergeCell ref="D32:E32"/>
    <mergeCell ref="F32:G32"/>
    <mergeCell ref="N32:P32"/>
    <mergeCell ref="T32:V32"/>
    <mergeCell ref="W32:Y32"/>
    <mergeCell ref="Z32:AA32"/>
    <mergeCell ref="W31:Y31"/>
    <mergeCell ref="Z31:AA31"/>
    <mergeCell ref="A31:B31"/>
    <mergeCell ref="D31:E31"/>
    <mergeCell ref="F31:G31"/>
    <mergeCell ref="N31:P31"/>
    <mergeCell ref="T31:V31"/>
    <mergeCell ref="AE30:AF30"/>
    <mergeCell ref="AG30:AI30"/>
    <mergeCell ref="AJ30:AQ30"/>
    <mergeCell ref="AS30:AT30"/>
    <mergeCell ref="AU30:AV30"/>
    <mergeCell ref="AW30:AX30"/>
    <mergeCell ref="AU29:AV29"/>
    <mergeCell ref="AW29:AX29"/>
    <mergeCell ref="A30:B30"/>
    <mergeCell ref="D30:E30"/>
    <mergeCell ref="F30:G30"/>
    <mergeCell ref="N30:P30"/>
    <mergeCell ref="T30:V30"/>
    <mergeCell ref="W30:Y30"/>
    <mergeCell ref="Z30:AA30"/>
    <mergeCell ref="W29:Y29"/>
    <mergeCell ref="Z29:AA29"/>
    <mergeCell ref="AE29:AF29"/>
    <mergeCell ref="AG29:AI29"/>
    <mergeCell ref="AJ29:AQ29"/>
    <mergeCell ref="AS29:AT29"/>
    <mergeCell ref="A29:B29"/>
    <mergeCell ref="D29:E29"/>
    <mergeCell ref="F29:G29"/>
    <mergeCell ref="T29:V29"/>
    <mergeCell ref="AE28:AF28"/>
    <mergeCell ref="AG28:AI28"/>
    <mergeCell ref="AJ28:AQ28"/>
    <mergeCell ref="AS28:AT28"/>
    <mergeCell ref="AU28:AV28"/>
    <mergeCell ref="AW28:AX28"/>
    <mergeCell ref="AU27:AV27"/>
    <mergeCell ref="AW27:AX27"/>
    <mergeCell ref="AE27:AF27"/>
    <mergeCell ref="AG27:AI27"/>
    <mergeCell ref="AJ27:AQ27"/>
    <mergeCell ref="AS27:AT27"/>
    <mergeCell ref="A28:B28"/>
    <mergeCell ref="D28:E28"/>
    <mergeCell ref="F28:G28"/>
    <mergeCell ref="N28:P28"/>
    <mergeCell ref="T28:V28"/>
    <mergeCell ref="W28:Y28"/>
    <mergeCell ref="Z28:AA28"/>
    <mergeCell ref="W27:Y27"/>
    <mergeCell ref="Z27:AA27"/>
    <mergeCell ref="A27:B27"/>
    <mergeCell ref="D27:E27"/>
    <mergeCell ref="F27:G27"/>
    <mergeCell ref="N27:P27"/>
    <mergeCell ref="T27:V27"/>
    <mergeCell ref="AE26:AF26"/>
    <mergeCell ref="AG26:AI26"/>
    <mergeCell ref="AJ26:AQ26"/>
    <mergeCell ref="AS26:AT26"/>
    <mergeCell ref="AU26:AV26"/>
    <mergeCell ref="AW26:AX26"/>
    <mergeCell ref="AU25:AV25"/>
    <mergeCell ref="AW25:AX25"/>
    <mergeCell ref="A26:B26"/>
    <mergeCell ref="D26:E26"/>
    <mergeCell ref="F26:G26"/>
    <mergeCell ref="N26:P26"/>
    <mergeCell ref="T26:V26"/>
    <mergeCell ref="W26:Y26"/>
    <mergeCell ref="Z26:AA26"/>
    <mergeCell ref="W25:Y25"/>
    <mergeCell ref="Z25:AA25"/>
    <mergeCell ref="AE25:AF25"/>
    <mergeCell ref="AG25:AI25"/>
    <mergeCell ref="AJ25:AQ25"/>
    <mergeCell ref="AS25:AT25"/>
    <mergeCell ref="A25:B25"/>
    <mergeCell ref="D25:E25"/>
    <mergeCell ref="F25:G25"/>
    <mergeCell ref="T25:V25"/>
    <mergeCell ref="AE24:AF24"/>
    <mergeCell ref="AG24:AI24"/>
    <mergeCell ref="AJ24:AQ24"/>
    <mergeCell ref="AS24:AT24"/>
    <mergeCell ref="AU24:AV24"/>
    <mergeCell ref="AW24:AX24"/>
    <mergeCell ref="AU23:AV23"/>
    <mergeCell ref="AW23:AX23"/>
    <mergeCell ref="AE23:AF23"/>
    <mergeCell ref="AG23:AI23"/>
    <mergeCell ref="AJ23:AQ23"/>
    <mergeCell ref="AS23:AT23"/>
    <mergeCell ref="A24:B24"/>
    <mergeCell ref="D24:E24"/>
    <mergeCell ref="F24:G24"/>
    <mergeCell ref="N24:P24"/>
    <mergeCell ref="T24:V24"/>
    <mergeCell ref="W24:Y24"/>
    <mergeCell ref="Z24:AA24"/>
    <mergeCell ref="W23:Y23"/>
    <mergeCell ref="Z23:AA23"/>
    <mergeCell ref="A23:B23"/>
    <mergeCell ref="D23:E23"/>
    <mergeCell ref="F23:G23"/>
    <mergeCell ref="N23:P23"/>
    <mergeCell ref="T23:V23"/>
    <mergeCell ref="Q23:S23"/>
    <mergeCell ref="Q24:S24"/>
    <mergeCell ref="AE22:AF22"/>
    <mergeCell ref="AG22:AI22"/>
    <mergeCell ref="AJ22:AQ22"/>
    <mergeCell ref="AS22:AT22"/>
    <mergeCell ref="AU22:AV22"/>
    <mergeCell ref="AW22:AX22"/>
    <mergeCell ref="AU21:AV21"/>
    <mergeCell ref="AW21:AX21"/>
    <mergeCell ref="A22:B22"/>
    <mergeCell ref="D22:E22"/>
    <mergeCell ref="F22:G22"/>
    <mergeCell ref="N22:P22"/>
    <mergeCell ref="T22:V22"/>
    <mergeCell ref="W22:Y22"/>
    <mergeCell ref="Z22:AA22"/>
    <mergeCell ref="W21:Y21"/>
    <mergeCell ref="Z21:AA21"/>
    <mergeCell ref="AE21:AF21"/>
    <mergeCell ref="AG21:AI21"/>
    <mergeCell ref="AJ21:AQ21"/>
    <mergeCell ref="AS21:AT21"/>
    <mergeCell ref="A21:B21"/>
    <mergeCell ref="D21:E21"/>
    <mergeCell ref="F21:G21"/>
    <mergeCell ref="T21:V21"/>
    <mergeCell ref="AE20:AF20"/>
    <mergeCell ref="AG20:AI20"/>
    <mergeCell ref="AJ20:AQ20"/>
    <mergeCell ref="AS20:AT20"/>
    <mergeCell ref="AU20:AV20"/>
    <mergeCell ref="AW20:AX20"/>
    <mergeCell ref="AU19:AV19"/>
    <mergeCell ref="AW19:AX19"/>
    <mergeCell ref="AE19:AF19"/>
    <mergeCell ref="AG19:AI19"/>
    <mergeCell ref="AJ19:AQ19"/>
    <mergeCell ref="AS19:AT19"/>
    <mergeCell ref="A20:B20"/>
    <mergeCell ref="D20:E20"/>
    <mergeCell ref="F20:G20"/>
    <mergeCell ref="N20:P20"/>
    <mergeCell ref="T20:V20"/>
    <mergeCell ref="W20:Y20"/>
    <mergeCell ref="Z20:AA20"/>
    <mergeCell ref="W19:Y19"/>
    <mergeCell ref="Z19:AA19"/>
    <mergeCell ref="A19:B19"/>
    <mergeCell ref="D19:E19"/>
    <mergeCell ref="F19:G19"/>
    <mergeCell ref="N19:P19"/>
    <mergeCell ref="T19:V19"/>
    <mergeCell ref="AE18:AF18"/>
    <mergeCell ref="AG18:AI18"/>
    <mergeCell ref="AJ18:AQ18"/>
    <mergeCell ref="AS18:AT18"/>
    <mergeCell ref="AU18:AV18"/>
    <mergeCell ref="AW18:AX18"/>
    <mergeCell ref="AU17:AV17"/>
    <mergeCell ref="AW17:AX17"/>
    <mergeCell ref="A18:B18"/>
    <mergeCell ref="D18:E18"/>
    <mergeCell ref="F18:G18"/>
    <mergeCell ref="N18:P18"/>
    <mergeCell ref="T18:V18"/>
    <mergeCell ref="W18:Y18"/>
    <mergeCell ref="Z18:AA18"/>
    <mergeCell ref="W17:Y17"/>
    <mergeCell ref="Z17:AA17"/>
    <mergeCell ref="AE17:AF17"/>
    <mergeCell ref="AG17:AI17"/>
    <mergeCell ref="AJ17:AQ17"/>
    <mergeCell ref="AS17:AT17"/>
    <mergeCell ref="A17:B17"/>
    <mergeCell ref="D17:E17"/>
    <mergeCell ref="F17:G17"/>
    <mergeCell ref="T17:V17"/>
    <mergeCell ref="AE16:AF16"/>
    <mergeCell ref="AG16:AI16"/>
    <mergeCell ref="AJ16:AQ16"/>
    <mergeCell ref="AS16:AT16"/>
    <mergeCell ref="AU16:AV16"/>
    <mergeCell ref="AW16:AX16"/>
    <mergeCell ref="AU15:AV15"/>
    <mergeCell ref="AW15:AX15"/>
    <mergeCell ref="AE15:AF15"/>
    <mergeCell ref="AG15:AI15"/>
    <mergeCell ref="AJ15:AQ15"/>
    <mergeCell ref="AS15:AT15"/>
    <mergeCell ref="T16:V16"/>
    <mergeCell ref="W16:Y16"/>
    <mergeCell ref="Z16:AA16"/>
    <mergeCell ref="W15:Y15"/>
    <mergeCell ref="Z15:AA15"/>
    <mergeCell ref="T15:V15"/>
    <mergeCell ref="H14:I14"/>
    <mergeCell ref="J14:K14"/>
    <mergeCell ref="H13:M13"/>
    <mergeCell ref="M9:N9"/>
    <mergeCell ref="R10:S10"/>
    <mergeCell ref="A16:B16"/>
    <mergeCell ref="D16:E16"/>
    <mergeCell ref="F16:G16"/>
    <mergeCell ref="N16:P16"/>
    <mergeCell ref="A15:B15"/>
    <mergeCell ref="D15:E15"/>
    <mergeCell ref="F15:G15"/>
    <mergeCell ref="N15:P15"/>
    <mergeCell ref="Q15:S15"/>
    <mergeCell ref="Q16:S16"/>
    <mergeCell ref="A13:B14"/>
    <mergeCell ref="C13:C14"/>
    <mergeCell ref="D13:G13"/>
    <mergeCell ref="D14:E14"/>
    <mergeCell ref="F14:G14"/>
    <mergeCell ref="A9:C9"/>
    <mergeCell ref="D9:F9"/>
    <mergeCell ref="L14:M14"/>
    <mergeCell ref="O6:P6"/>
    <mergeCell ref="A8:C8"/>
    <mergeCell ref="D8:F8"/>
    <mergeCell ref="W9:X9"/>
    <mergeCell ref="W10:X10"/>
    <mergeCell ref="R7:S7"/>
    <mergeCell ref="A10:C10"/>
    <mergeCell ref="D10:F10"/>
    <mergeCell ref="O3:P3"/>
    <mergeCell ref="R5:S5"/>
    <mergeCell ref="R6:S6"/>
    <mergeCell ref="R8:S8"/>
    <mergeCell ref="R9:S9"/>
    <mergeCell ref="U9:V9"/>
    <mergeCell ref="U10:V10"/>
    <mergeCell ref="A7:C7"/>
    <mergeCell ref="D7:F7"/>
    <mergeCell ref="U8:X8"/>
    <mergeCell ref="H8:I8"/>
    <mergeCell ref="H7:I7"/>
    <mergeCell ref="M5:N5"/>
    <mergeCell ref="O5:P5"/>
    <mergeCell ref="M6:N6"/>
    <mergeCell ref="M7:N7"/>
    <mergeCell ref="DA27:DB27"/>
    <mergeCell ref="DA28:DB28"/>
    <mergeCell ref="DA29:DB29"/>
    <mergeCell ref="DA30:DB30"/>
    <mergeCell ref="A1:G1"/>
    <mergeCell ref="A3:B3"/>
    <mergeCell ref="C3:F3"/>
    <mergeCell ref="R3:T3"/>
    <mergeCell ref="H3:I3"/>
    <mergeCell ref="A5:B5"/>
    <mergeCell ref="C5:F5"/>
    <mergeCell ref="AN6:AO6"/>
    <mergeCell ref="AP6:AQ6"/>
    <mergeCell ref="AB3:AC3"/>
    <mergeCell ref="A4:B4"/>
    <mergeCell ref="C4:F4"/>
    <mergeCell ref="R4:S4"/>
    <mergeCell ref="J3:K3"/>
    <mergeCell ref="J4:K4"/>
    <mergeCell ref="U3:V3"/>
    <mergeCell ref="H4:I4"/>
    <mergeCell ref="M3:N3"/>
    <mergeCell ref="M4:N4"/>
    <mergeCell ref="O4:P4"/>
    <mergeCell ref="DA40:DB40"/>
    <mergeCell ref="DA41:DB41"/>
    <mergeCell ref="DA42:DB42"/>
    <mergeCell ref="DA43:DB43"/>
    <mergeCell ref="DA44:DB44"/>
    <mergeCell ref="DA45:DB45"/>
    <mergeCell ref="DA46:DB46"/>
    <mergeCell ref="CU14:CV14"/>
    <mergeCell ref="U4:V5"/>
    <mergeCell ref="W4:W5"/>
    <mergeCell ref="DA31:DB31"/>
    <mergeCell ref="DA32:DB32"/>
    <mergeCell ref="DA33:DB33"/>
    <mergeCell ref="DA34:DB34"/>
    <mergeCell ref="DA35:DB35"/>
    <mergeCell ref="DA36:DB36"/>
    <mergeCell ref="DA37:DB37"/>
    <mergeCell ref="DA38:DB38"/>
    <mergeCell ref="DA39:DB39"/>
    <mergeCell ref="DA22:DB22"/>
    <mergeCell ref="DA23:DB23"/>
    <mergeCell ref="DA24:DB24"/>
    <mergeCell ref="DA25:DB25"/>
    <mergeCell ref="DA26:DB26"/>
  </mergeCells>
  <phoneticPr fontId="26"/>
  <conditionalFormatting sqref="C1:C3 D3:F3 C6:C8 C66:C65544">
    <cfRule type="cellIs" dxfId="30" priority="22" stopIfTrue="1" operator="equal">
      <formula>"土"</formula>
    </cfRule>
    <cfRule type="cellIs" dxfId="29" priority="23" stopIfTrue="1" operator="equal">
      <formula>"日"</formula>
    </cfRule>
  </conditionalFormatting>
  <conditionalFormatting sqref="C11:C48">
    <cfRule type="cellIs" dxfId="28" priority="7" stopIfTrue="1" operator="equal">
      <formula>"土"</formula>
    </cfRule>
    <cfRule type="cellIs" dxfId="27" priority="8" stopIfTrue="1" operator="equal">
      <formula>"日"</formula>
    </cfRule>
  </conditionalFormatting>
  <conditionalFormatting sqref="C15:C45">
    <cfRule type="expression" dxfId="25" priority="9" stopIfTrue="1">
      <formula>NOT(ISERROR(VLOOKUP($A15, 祝日一覧, 2, FALSE)))</formula>
    </cfRule>
  </conditionalFormatting>
  <conditionalFormatting sqref="C4:F5">
    <cfRule type="cellIs" dxfId="24" priority="5" stopIfTrue="1" operator="equal">
      <formula>"土"</formula>
    </cfRule>
    <cfRule type="cellIs" dxfId="23" priority="6" stopIfTrue="1" operator="equal">
      <formula>"日"</formula>
    </cfRule>
  </conditionalFormatting>
  <conditionalFormatting sqref="R4:R7">
    <cfRule type="cellIs" dxfId="22" priority="15" stopIfTrue="1" operator="equal">
      <formula>"土"</formula>
    </cfRule>
    <cfRule type="cellIs" dxfId="21" priority="16" stopIfTrue="1" operator="equal">
      <formula>"日"</formula>
    </cfRule>
  </conditionalFormatting>
  <conditionalFormatting sqref="U10">
    <cfRule type="cellIs" dxfId="20" priority="10" stopIfTrue="1" operator="equal">
      <formula>"土"</formula>
    </cfRule>
    <cfRule type="cellIs" dxfId="19" priority="11" stopIfTrue="1" operator="equal">
      <formula>"日"</formula>
    </cfRule>
  </conditionalFormatting>
  <conditionalFormatting sqref="AD46">
    <cfRule type="cellIs" dxfId="18" priority="17" stopIfTrue="1" operator="greaterThan">
      <formula>45</formula>
    </cfRule>
  </conditionalFormatting>
  <conditionalFormatting sqref="AG46:AI46">
    <cfRule type="cellIs" dxfId="17" priority="18" stopIfTrue="1" operator="equal">
      <formula>"割増残業発生！"</formula>
    </cfRule>
  </conditionalFormatting>
  <conditionalFormatting sqref="AM46">
    <cfRule type="cellIs" dxfId="16" priority="19" stopIfTrue="1" operator="greaterThan">
      <formula>$AL$47</formula>
    </cfRule>
  </conditionalFormatting>
  <dataValidations count="2">
    <dataValidation type="list" allowBlank="1" showInputMessage="1" showErrorMessage="1" sqref="W10" xr:uid="{76CBF898-1A33-45A9-8030-E44145701498}">
      <formula1>"0:01"</formula1>
    </dataValidation>
    <dataValidation type="list" operator="equal" allowBlank="1" showErrorMessage="1" sqref="AG15:AI45" xr:uid="{AEFC492E-984D-46D6-B4BD-470F0CD42C15}">
      <formula1>$R$4:$R$9</formula1>
    </dataValidation>
  </dataValidations>
  <printOptions verticalCentered="1"/>
  <pageMargins left="0.78749999999999998" right="0" top="0" bottom="0" header="0.51180555555555551" footer="0.51180555555555551"/>
  <pageSetup paperSize="9" scale="47" firstPageNumber="0" orientation="portrait" horizontalDpi="300" verticalDpi="300" r:id="rId1"/>
  <headerFooter alignWithMargins="0"/>
  <colBreaks count="1" manualBreakCount="1">
    <brk id="43" max="66"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93A9D3FF-8644-48AA-A82F-37B4F241336D}">
            <xm:f>COUNTIF(休日一覧!$A$1:$A$77,A15)=1</xm:f>
            <x14:dxf>
              <fill>
                <patternFill>
                  <bgColor rgb="FFFF0000"/>
                </patternFill>
              </fill>
            </x14:dxf>
          </x14:cfRule>
          <xm:sqref>A15:B45</xm:sqref>
        </x14:conditionalFormatting>
        <x14:conditionalFormatting xmlns:xm="http://schemas.microsoft.com/office/excel/2006/main">
          <x14:cfRule type="expression" priority="2" stopIfTrue="1" id="{7433D9AB-F053-43D7-AF8C-7DA368FEF601}">
            <xm:f>COUNTIF(休日一覧!$A$1:$A$77,A15)=1</xm:f>
            <x14:dxf>
              <fill>
                <patternFill>
                  <bgColor rgb="FFFF0000"/>
                </patternFill>
              </fill>
            </x14:dxf>
          </x14:cfRule>
          <xm:sqref>C15:C45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8938-A9B5-4EF2-B609-3CE246D6C6D2}">
  <sheetPr codeName="Sheet2"/>
  <dimension ref="A1:DB66"/>
  <sheetViews>
    <sheetView zoomScaleNormal="100" zoomScaleSheetLayoutView="80" workbookViewId="0">
      <selection sqref="A1:G1"/>
    </sheetView>
  </sheetViews>
  <sheetFormatPr defaultColWidth="4" defaultRowHeight="17.100000000000001" customHeight="1"/>
  <cols>
    <col min="1" max="1" width="4" style="2"/>
    <col min="2" max="2" width="4" style="2" customWidth="1"/>
    <col min="3" max="3" width="4.625" style="3" customWidth="1"/>
    <col min="4" max="4" width="4" style="2"/>
    <col min="5" max="5" width="2.5" style="2" bestFit="1" customWidth="1"/>
    <col min="6" max="6" width="4.125" style="2" customWidth="1"/>
    <col min="7" max="7" width="4.375" style="2" customWidth="1"/>
    <col min="8" max="11" width="5.75" style="2" customWidth="1"/>
    <col min="12" max="12" width="6.375" style="2" customWidth="1"/>
    <col min="13" max="13" width="7.25" style="2" customWidth="1"/>
    <col min="14" max="24" width="4.25" style="2" customWidth="1"/>
    <col min="25" max="25" width="4.5" style="2" customWidth="1"/>
    <col min="26" max="26" width="4" style="2"/>
    <col min="27" max="27" width="5" style="2" customWidth="1"/>
    <col min="28" max="30" width="4" style="2" hidden="1" customWidth="1"/>
    <col min="31" max="32" width="4.25" style="2" customWidth="1"/>
    <col min="33" max="33" width="5.625" style="2" customWidth="1"/>
    <col min="34" max="34" width="4" style="2" customWidth="1"/>
    <col min="35" max="35" width="5.25" style="2" customWidth="1"/>
    <col min="36" max="38" width="5.125" style="2" customWidth="1"/>
    <col min="39" max="39" width="1.125" style="2" customWidth="1"/>
    <col min="40" max="43" width="5.125" style="2" customWidth="1"/>
    <col min="44" max="44" width="2.125" style="2" hidden="1" customWidth="1"/>
    <col min="45" max="50" width="4" style="2" customWidth="1"/>
    <col min="51" max="51" width="8.125" style="2" hidden="1" customWidth="1"/>
    <col min="52" max="55" width="8.75" style="2" customWidth="1"/>
    <col min="56" max="56" width="11.25" style="2" customWidth="1"/>
    <col min="57" max="57" width="1.75" style="2" hidden="1" customWidth="1"/>
    <col min="58" max="60" width="10.625" style="2" hidden="1" customWidth="1"/>
    <col min="61" max="69" width="5.75" style="2" hidden="1" customWidth="1"/>
    <col min="70" max="75" width="6.75" style="2" hidden="1" customWidth="1"/>
    <col min="76" max="78" width="5.75" style="2" hidden="1" customWidth="1"/>
    <col min="79" max="82" width="7.75" style="2" hidden="1" customWidth="1"/>
    <col min="83" max="85" width="6.25" style="2" hidden="1" customWidth="1"/>
    <col min="86" max="88" width="9.75" style="2" hidden="1" customWidth="1"/>
    <col min="89" max="97" width="6.75" style="2" hidden="1" customWidth="1"/>
    <col min="98" max="99" width="4" style="2" hidden="1" customWidth="1"/>
    <col min="100" max="100" width="4.125" style="2" hidden="1" customWidth="1"/>
    <col min="101" max="101" width="7.25" style="2" hidden="1" customWidth="1"/>
    <col min="102" max="102" width="9.375" style="2" hidden="1" customWidth="1"/>
    <col min="103" max="103" width="4" style="2" hidden="1" customWidth="1"/>
    <col min="104" max="104" width="3.75" style="2" hidden="1" customWidth="1"/>
    <col min="105" max="105" width="5.75" style="2" hidden="1" customWidth="1"/>
    <col min="106" max="106" width="4.25" style="2" hidden="1" customWidth="1"/>
    <col min="107" max="16384" width="4" style="2"/>
  </cols>
  <sheetData>
    <row r="1" spans="1:106" ht="34.5" customHeight="1" thickBot="1">
      <c r="A1" s="143">
        <f>C3</f>
        <v>45231</v>
      </c>
      <c r="B1" s="143"/>
      <c r="C1" s="143"/>
      <c r="D1" s="143"/>
      <c r="E1" s="143"/>
      <c r="F1" s="143"/>
      <c r="G1" s="143"/>
      <c r="H1" s="55" t="s">
        <v>88</v>
      </c>
      <c r="I1" s="55"/>
      <c r="J1" s="55"/>
      <c r="K1" s="55"/>
      <c r="L1" s="55"/>
      <c r="M1" s="55"/>
      <c r="N1" s="55"/>
      <c r="O1" s="55"/>
      <c r="P1" s="55"/>
      <c r="Q1" s="55"/>
      <c r="R1" s="55"/>
      <c r="S1" s="55"/>
      <c r="T1" s="55"/>
      <c r="U1" s="55"/>
      <c r="V1" s="55"/>
      <c r="W1" s="55"/>
      <c r="X1" s="55"/>
      <c r="Y1" s="55"/>
      <c r="Z1" s="55"/>
      <c r="AB1" s="4"/>
      <c r="AR1" s="5"/>
    </row>
    <row r="2" spans="1:106" ht="17.100000000000001" customHeight="1" thickTop="1">
      <c r="A2" s="6"/>
      <c r="B2" s="6"/>
      <c r="C2" s="7"/>
      <c r="D2" s="6"/>
      <c r="E2" s="6"/>
      <c r="F2" s="6"/>
      <c r="G2" s="8"/>
      <c r="H2" s="8"/>
      <c r="I2" s="8" t="s">
        <v>0</v>
      </c>
      <c r="J2" s="8"/>
      <c r="K2" s="8"/>
      <c r="L2" s="8"/>
      <c r="M2" s="8"/>
      <c r="N2" s="8"/>
      <c r="O2" s="8"/>
      <c r="P2" s="8"/>
      <c r="Q2" s="8"/>
      <c r="R2" s="8"/>
      <c r="S2" s="8"/>
      <c r="T2" s="8"/>
      <c r="U2" s="8"/>
      <c r="V2" s="8"/>
      <c r="W2" s="8"/>
      <c r="X2" s="8"/>
      <c r="Y2" s="6"/>
      <c r="Z2" s="6"/>
      <c r="AA2" s="6"/>
      <c r="AB2" s="9">
        <v>2.0833333333333332E-2</v>
      </c>
      <c r="AC2" s="6"/>
      <c r="AD2" s="6"/>
      <c r="AE2" s="6"/>
      <c r="AF2" s="6"/>
      <c r="AG2" s="6"/>
      <c r="AH2" s="6"/>
      <c r="AI2" s="6"/>
      <c r="AJ2" s="6"/>
      <c r="AK2" s="6"/>
      <c r="AL2" s="10"/>
      <c r="AM2" s="10"/>
      <c r="AN2" s="10"/>
      <c r="AO2" s="10"/>
      <c r="AP2" s="10"/>
      <c r="AQ2" s="10"/>
      <c r="AR2" s="11"/>
    </row>
    <row r="3" spans="1:106" ht="17.100000000000001" customHeight="1">
      <c r="A3" s="144" t="s">
        <v>69</v>
      </c>
      <c r="B3" s="144"/>
      <c r="C3" s="145">
        <v>45231</v>
      </c>
      <c r="D3" s="145"/>
      <c r="E3" s="145"/>
      <c r="F3" s="145"/>
      <c r="G3" s="8"/>
      <c r="H3" s="149" t="s">
        <v>72</v>
      </c>
      <c r="I3" s="150"/>
      <c r="J3" s="307">
        <v>20</v>
      </c>
      <c r="K3" s="308"/>
      <c r="M3" s="163" t="s">
        <v>34</v>
      </c>
      <c r="N3" s="164"/>
      <c r="O3" s="165">
        <f>W46</f>
        <v>2.9374999999999991</v>
      </c>
      <c r="P3" s="166"/>
      <c r="R3" s="146" t="s">
        <v>1</v>
      </c>
      <c r="S3" s="147"/>
      <c r="T3" s="148"/>
      <c r="U3" s="162" t="s">
        <v>57</v>
      </c>
      <c r="V3" s="162"/>
      <c r="W3" s="124">
        <f>COUNT(D15:D45)</f>
        <v>23</v>
      </c>
      <c r="Y3" s="8"/>
      <c r="Z3" s="8"/>
      <c r="AA3" s="8"/>
      <c r="AB3" s="146" t="s">
        <v>57</v>
      </c>
      <c r="AC3" s="148"/>
      <c r="AD3" s="12">
        <f>COUNT(D15:D45)</f>
        <v>23</v>
      </c>
      <c r="AE3" s="6"/>
      <c r="AF3" s="13"/>
      <c r="AG3" s="6"/>
      <c r="AH3" s="13"/>
      <c r="AI3" s="10"/>
      <c r="AJ3" s="10"/>
      <c r="AK3" s="10"/>
      <c r="AL3" s="10"/>
      <c r="AM3" s="10"/>
      <c r="AN3" s="10"/>
      <c r="AO3" s="11"/>
      <c r="AP3" s="41"/>
      <c r="AQ3" s="40"/>
      <c r="AR3" s="40"/>
      <c r="BC3" s="80" t="s">
        <v>180</v>
      </c>
      <c r="BD3" s="81">
        <v>1</v>
      </c>
    </row>
    <row r="4" spans="1:106" ht="17.100000000000001" customHeight="1">
      <c r="A4" s="144" t="s">
        <v>2</v>
      </c>
      <c r="B4" s="144"/>
      <c r="C4" s="153" t="s">
        <v>92</v>
      </c>
      <c r="D4" s="154"/>
      <c r="E4" s="154"/>
      <c r="F4" s="155"/>
      <c r="G4" s="8"/>
      <c r="H4" s="163" t="s">
        <v>33</v>
      </c>
      <c r="I4" s="164"/>
      <c r="J4" s="160">
        <f>J3*A10</f>
        <v>6.2499999999999991</v>
      </c>
      <c r="K4" s="161"/>
      <c r="M4" s="163" t="s">
        <v>176</v>
      </c>
      <c r="N4" s="164"/>
      <c r="O4" s="165">
        <f>Q46</f>
        <v>1.6041666666666661</v>
      </c>
      <c r="P4" s="166"/>
      <c r="Q4" s="38"/>
      <c r="R4" s="156" t="s">
        <v>60</v>
      </c>
      <c r="S4" s="157"/>
      <c r="T4" s="123">
        <f>COUNTIF(AG13:AI45,$R4)</f>
        <v>1</v>
      </c>
      <c r="U4" s="140" t="s">
        <v>193</v>
      </c>
      <c r="V4" s="141"/>
      <c r="W4" s="142"/>
      <c r="Y4" s="9">
        <v>3.125E-2</v>
      </c>
      <c r="Z4" s="6"/>
      <c r="AA4" s="6"/>
      <c r="AB4" s="6"/>
      <c r="AC4" s="6"/>
      <c r="AD4" s="6"/>
      <c r="AE4" s="6"/>
      <c r="AF4" s="6"/>
      <c r="AG4" s="6"/>
      <c r="AH4" s="13"/>
      <c r="AI4" s="10"/>
      <c r="AJ4" s="10"/>
      <c r="AK4" s="10"/>
      <c r="AL4" s="10"/>
      <c r="AM4" s="10"/>
      <c r="AN4" s="10"/>
      <c r="AO4" s="11"/>
      <c r="AP4" s="41"/>
      <c r="AQ4" s="40"/>
      <c r="AR4" s="40"/>
      <c r="BC4" s="80" t="s">
        <v>110</v>
      </c>
      <c r="BD4" s="81">
        <f>TIME(0,0,0)</f>
        <v>0</v>
      </c>
    </row>
    <row r="5" spans="1:106" ht="17.100000000000001" customHeight="1">
      <c r="A5" s="144" t="s">
        <v>3</v>
      </c>
      <c r="B5" s="144"/>
      <c r="C5" s="151"/>
      <c r="D5" s="151"/>
      <c r="E5" s="151"/>
      <c r="F5" s="151"/>
      <c r="G5" s="8"/>
      <c r="H5" s="8"/>
      <c r="I5" s="8"/>
      <c r="J5" s="8"/>
      <c r="K5" s="8"/>
      <c r="L5" s="8"/>
      <c r="M5" s="163" t="s">
        <v>177</v>
      </c>
      <c r="N5" s="164"/>
      <c r="O5" s="165">
        <f>T46</f>
        <v>1.354166666666667</v>
      </c>
      <c r="P5" s="166"/>
      <c r="Q5" s="8"/>
      <c r="R5" s="156" t="s">
        <v>4</v>
      </c>
      <c r="S5" s="157"/>
      <c r="T5" s="123">
        <f>COUNTIF(AG13:AI45,$R5)</f>
        <v>0</v>
      </c>
      <c r="U5" s="141"/>
      <c r="V5" s="141"/>
      <c r="W5" s="142"/>
      <c r="AB5" s="9">
        <v>3.4722222222222224E-2</v>
      </c>
      <c r="AC5" s="6"/>
      <c r="AD5" s="6"/>
      <c r="AE5" s="6"/>
      <c r="AF5" s="6"/>
      <c r="AG5" s="15" t="str">
        <f>R5</f>
        <v>欠勤</v>
      </c>
      <c r="AH5" s="6"/>
      <c r="AI5" s="6"/>
      <c r="AJ5" s="6"/>
      <c r="AK5" s="6"/>
      <c r="AL5" s="6"/>
      <c r="AM5" s="6"/>
      <c r="AN5" s="6"/>
      <c r="AO5" s="6"/>
      <c r="AP5" s="6"/>
      <c r="AQ5" s="6"/>
      <c r="AR5" s="11"/>
      <c r="BC5" s="80" t="s">
        <v>108</v>
      </c>
      <c r="BD5" s="82">
        <v>0</v>
      </c>
    </row>
    <row r="6" spans="1:106" ht="17.100000000000001" customHeight="1">
      <c r="A6" s="16"/>
      <c r="B6" s="16"/>
      <c r="C6" s="17"/>
      <c r="D6" s="8"/>
      <c r="E6" s="8">
        <f>A8*24</f>
        <v>9</v>
      </c>
      <c r="F6" s="8">
        <f>D8*24</f>
        <v>17.5</v>
      </c>
      <c r="G6" s="8"/>
      <c r="H6" s="8"/>
      <c r="I6" s="8"/>
      <c r="J6" s="8"/>
      <c r="K6" s="8"/>
      <c r="L6" s="8"/>
      <c r="M6" s="163" t="s">
        <v>178</v>
      </c>
      <c r="N6" s="164"/>
      <c r="O6" s="165">
        <f>CW46</f>
        <v>1.541666666666667</v>
      </c>
      <c r="P6" s="166"/>
      <c r="Q6" s="8"/>
      <c r="R6" s="172" t="s">
        <v>48</v>
      </c>
      <c r="S6" s="173"/>
      <c r="T6" s="14">
        <f>COUNTIF(AG13:AI45,$R6)</f>
        <v>0</v>
      </c>
      <c r="U6" s="38"/>
      <c r="AB6" s="9">
        <v>4.1666666666666664E-2</v>
      </c>
      <c r="AC6" s="6"/>
      <c r="AD6" s="6"/>
      <c r="AE6" s="6"/>
      <c r="AF6" s="6"/>
      <c r="AG6" s="15" t="str">
        <f>R6</f>
        <v>代休</v>
      </c>
      <c r="AH6" s="6"/>
      <c r="AI6" s="6"/>
      <c r="AJ6" s="6"/>
      <c r="AK6" s="6"/>
      <c r="AL6" s="6"/>
      <c r="AM6" s="6"/>
      <c r="AN6" s="152" t="s">
        <v>5</v>
      </c>
      <c r="AO6" s="152"/>
      <c r="AP6" s="152" t="s">
        <v>6</v>
      </c>
      <c r="AQ6" s="152"/>
      <c r="AR6" s="11"/>
      <c r="BC6" s="83" t="s">
        <v>41</v>
      </c>
      <c r="BD6" s="81">
        <v>0.20833333333333334</v>
      </c>
    </row>
    <row r="7" spans="1:106" ht="17.100000000000001" customHeight="1">
      <c r="A7" s="144" t="s">
        <v>7</v>
      </c>
      <c r="B7" s="144"/>
      <c r="C7" s="144"/>
      <c r="D7" s="144" t="s">
        <v>8</v>
      </c>
      <c r="E7" s="144"/>
      <c r="F7" s="144"/>
      <c r="G7" s="18" t="s">
        <v>9</v>
      </c>
      <c r="H7" s="189" t="s">
        <v>163</v>
      </c>
      <c r="I7" s="190"/>
      <c r="J7" s="9"/>
      <c r="K7" s="9"/>
      <c r="L7" s="8"/>
      <c r="M7" s="163" t="s">
        <v>183</v>
      </c>
      <c r="N7" s="164"/>
      <c r="O7" s="165">
        <f>CX46</f>
        <v>0.54166666666666652</v>
      </c>
      <c r="P7" s="166"/>
      <c r="Q7" s="8"/>
      <c r="R7" s="172" t="s">
        <v>49</v>
      </c>
      <c r="S7" s="173"/>
      <c r="T7" s="14">
        <f>COUNTIF(AG13:AI45,$R7)</f>
        <v>0</v>
      </c>
      <c r="AC7" s="19"/>
      <c r="AD7" s="6"/>
      <c r="AI7" s="6"/>
      <c r="AJ7" s="6"/>
      <c r="AK7" s="6"/>
      <c r="AL7" s="6"/>
      <c r="AM7" s="6"/>
      <c r="AN7" s="152"/>
      <c r="AO7" s="152"/>
      <c r="AP7" s="152"/>
      <c r="AQ7" s="152"/>
      <c r="AR7" s="11"/>
      <c r="BC7" s="83" t="s">
        <v>42</v>
      </c>
      <c r="BD7" s="81">
        <v>0.91666666666666663</v>
      </c>
    </row>
    <row r="8" spans="1:106" ht="17.100000000000001" customHeight="1">
      <c r="A8" s="167">
        <v>0.375</v>
      </c>
      <c r="B8" s="167"/>
      <c r="C8" s="167"/>
      <c r="D8" s="167">
        <v>0.72916666666666663</v>
      </c>
      <c r="E8" s="167"/>
      <c r="F8" s="167"/>
      <c r="G8" s="20">
        <v>0.33333333333333331</v>
      </c>
      <c r="H8" s="187">
        <f>NETWORKDAYS(DATE(YEAR($C$3),MONTH($C$3),DAY(1)),EOMONTH($C$3,0),休日一覧!A1:A28)</f>
        <v>22</v>
      </c>
      <c r="I8" s="188"/>
      <c r="J8" s="9"/>
      <c r="K8" s="9"/>
      <c r="L8" s="9"/>
      <c r="M8" s="163" t="s">
        <v>179</v>
      </c>
      <c r="N8" s="164"/>
      <c r="O8" s="165">
        <f>CZ46</f>
        <v>0.5</v>
      </c>
      <c r="P8" s="166"/>
      <c r="Q8" s="9"/>
      <c r="R8" s="176" t="s">
        <v>50</v>
      </c>
      <c r="S8" s="177"/>
      <c r="T8" s="44">
        <f>COUNTIF(AG13:AI45,$R8)</f>
        <v>0</v>
      </c>
      <c r="U8" s="184" t="s">
        <v>10</v>
      </c>
      <c r="V8" s="185"/>
      <c r="W8" s="185"/>
      <c r="X8" s="186"/>
      <c r="AC8" s="6"/>
      <c r="AD8" s="6"/>
      <c r="AI8" s="6"/>
      <c r="AJ8" s="6"/>
      <c r="AK8" s="6"/>
      <c r="AL8" s="6"/>
      <c r="AM8" s="6"/>
      <c r="AN8" s="152"/>
      <c r="AO8" s="152"/>
      <c r="AP8" s="152"/>
      <c r="AQ8" s="152"/>
      <c r="AR8" s="11"/>
      <c r="BC8" s="83" t="s">
        <v>43</v>
      </c>
      <c r="BD8" s="81">
        <v>1.2083333333333333</v>
      </c>
    </row>
    <row r="9" spans="1:106" ht="17.100000000000001" customHeight="1">
      <c r="A9" s="201" t="s">
        <v>11</v>
      </c>
      <c r="B9" s="201"/>
      <c r="C9" s="201"/>
      <c r="D9" s="202" t="s">
        <v>12</v>
      </c>
      <c r="E9" s="202"/>
      <c r="F9" s="202"/>
      <c r="G9" s="8">
        <f>IF(A10="","",A10*24)</f>
        <v>7.4999999999999982</v>
      </c>
      <c r="H9" s="8"/>
      <c r="I9" s="9"/>
      <c r="J9" s="9"/>
      <c r="K9" s="9"/>
      <c r="L9" s="9"/>
      <c r="M9" s="163" t="s">
        <v>184</v>
      </c>
      <c r="N9" s="164"/>
      <c r="O9" s="165">
        <f>DA46</f>
        <v>8.333333333333337E-2</v>
      </c>
      <c r="P9" s="166"/>
      <c r="Q9" s="9"/>
      <c r="R9" s="178" t="s">
        <v>181</v>
      </c>
      <c r="S9" s="179"/>
      <c r="T9" s="116">
        <f>COUNTIF(AG13:AI45,$R9)</f>
        <v>1</v>
      </c>
      <c r="U9" s="180" t="s">
        <v>13</v>
      </c>
      <c r="V9" s="181"/>
      <c r="W9" s="168">
        <v>6.9444444444444447E-4</v>
      </c>
      <c r="X9" s="169"/>
      <c r="AC9" s="46"/>
      <c r="AD9" s="46"/>
      <c r="AI9" s="6"/>
      <c r="AJ9" s="6"/>
      <c r="AK9" s="6"/>
      <c r="AL9" s="6"/>
      <c r="AM9" s="6"/>
      <c r="AN9" s="152"/>
      <c r="AO9" s="152"/>
      <c r="AP9" s="152"/>
      <c r="AQ9" s="152"/>
      <c r="AR9" s="11"/>
      <c r="BC9" s="83" t="s">
        <v>44</v>
      </c>
      <c r="BD9" s="81">
        <v>1.9166666666666667</v>
      </c>
    </row>
    <row r="10" spans="1:106" ht="17.100000000000001" customHeight="1">
      <c r="A10" s="174">
        <f>IF(D10="","",D8-A8-D10)</f>
        <v>0.31249999999999994</v>
      </c>
      <c r="B10" s="174"/>
      <c r="C10" s="174"/>
      <c r="D10" s="175">
        <v>4.1666666666666664E-2</v>
      </c>
      <c r="E10" s="175"/>
      <c r="F10" s="175"/>
      <c r="G10" s="8">
        <f>IF(G9="","",IF(G9=8,"",8-G9))</f>
        <v>0.50000000000000178</v>
      </c>
      <c r="H10" s="8"/>
      <c r="I10" s="9"/>
      <c r="J10" s="9"/>
      <c r="K10" s="9"/>
      <c r="L10" s="9"/>
      <c r="M10" s="22"/>
      <c r="N10" s="22"/>
      <c r="O10" s="22"/>
      <c r="P10" s="22"/>
      <c r="Q10" s="9"/>
      <c r="R10" s="191" t="s">
        <v>14</v>
      </c>
      <c r="S10" s="192"/>
      <c r="T10" s="45">
        <f>SUM(T4:T9)</f>
        <v>2</v>
      </c>
      <c r="U10" s="182" t="s">
        <v>15</v>
      </c>
      <c r="V10" s="183"/>
      <c r="W10" s="170">
        <v>6.9444444444444447E-4</v>
      </c>
      <c r="X10" s="171"/>
      <c r="Y10" s="6"/>
      <c r="Z10" s="6"/>
      <c r="AA10" s="43"/>
      <c r="AB10" s="8"/>
      <c r="AC10" s="6"/>
      <c r="AD10" s="6"/>
      <c r="AI10" s="6"/>
      <c r="AJ10" s="6"/>
      <c r="AK10" s="6"/>
      <c r="AL10" s="6"/>
      <c r="AM10" s="6"/>
      <c r="AN10" s="6"/>
      <c r="AO10" s="6"/>
      <c r="AP10" s="6"/>
      <c r="AQ10" s="6"/>
      <c r="AU10" s="11"/>
      <c r="AV10" s="11"/>
    </row>
    <row r="11" spans="1:106" ht="17.100000000000001" customHeight="1">
      <c r="A11" s="21" t="s">
        <v>16</v>
      </c>
      <c r="B11" s="6"/>
      <c r="C11" s="7"/>
      <c r="D11" s="6"/>
      <c r="E11" s="6"/>
      <c r="F11" s="6"/>
      <c r="G11" s="22"/>
      <c r="H11" s="22"/>
      <c r="I11" s="22"/>
      <c r="J11" s="22"/>
      <c r="K11" s="22"/>
      <c r="L11" s="22"/>
      <c r="M11" s="22"/>
      <c r="N11" s="22"/>
      <c r="O11" s="22"/>
      <c r="P11" s="22"/>
      <c r="Q11" s="22"/>
      <c r="R11" s="22"/>
      <c r="S11" s="22"/>
      <c r="T11" s="22"/>
      <c r="U11" s="22"/>
      <c r="V11" s="22"/>
      <c r="W11" s="22"/>
      <c r="X11" s="22"/>
      <c r="Y11" s="6"/>
      <c r="Z11" s="6"/>
      <c r="AA11" s="6"/>
      <c r="AB11" s="8"/>
      <c r="AC11" s="6"/>
      <c r="AD11" s="6"/>
      <c r="AE11" s="59"/>
      <c r="AF11" s="6"/>
      <c r="AG11" s="6"/>
      <c r="AH11" s="6"/>
      <c r="AI11" s="6"/>
      <c r="AJ11" s="6"/>
      <c r="AK11" s="6"/>
      <c r="AL11" s="6"/>
      <c r="AM11" s="6"/>
      <c r="AN11" s="6"/>
      <c r="AO11" s="6"/>
      <c r="AQ11" s="6"/>
      <c r="AS11" s="47" t="s">
        <v>71</v>
      </c>
      <c r="AU11" s="11"/>
      <c r="AV11" s="11"/>
    </row>
    <row r="12" spans="1:106" ht="17.100000000000001" customHeight="1">
      <c r="A12" s="21" t="s">
        <v>17</v>
      </c>
      <c r="B12" s="6"/>
      <c r="C12" s="7"/>
      <c r="D12" s="6"/>
      <c r="E12" s="6"/>
      <c r="F12" s="6"/>
      <c r="G12" s="22"/>
      <c r="H12" s="22"/>
      <c r="I12" s="22"/>
      <c r="J12" s="22"/>
      <c r="K12" s="22"/>
      <c r="L12" s="22"/>
      <c r="M12" s="22"/>
      <c r="N12" s="22"/>
      <c r="O12" s="22"/>
      <c r="P12" s="22"/>
      <c r="Q12" s="22"/>
      <c r="R12" s="22"/>
      <c r="S12" s="22"/>
      <c r="T12" s="22"/>
      <c r="U12" s="22"/>
      <c r="V12" s="22"/>
      <c r="W12" s="22"/>
      <c r="X12" s="22"/>
      <c r="Y12" s="23"/>
      <c r="Z12" s="6"/>
      <c r="AA12" s="6"/>
      <c r="AB12" s="8"/>
      <c r="AC12" s="6"/>
      <c r="AD12" s="6"/>
      <c r="AE12" s="6"/>
      <c r="AF12" s="24"/>
      <c r="AG12" s="6"/>
      <c r="AH12" s="6"/>
      <c r="AI12" s="24"/>
      <c r="AJ12" s="6"/>
      <c r="AK12" s="6"/>
      <c r="AL12" s="6"/>
      <c r="AM12" s="6"/>
      <c r="AN12" s="6"/>
      <c r="AO12" s="6"/>
      <c r="AP12" s="6"/>
      <c r="AQ12" s="6"/>
      <c r="AR12" s="11"/>
      <c r="AS12" s="6" t="s">
        <v>67</v>
      </c>
      <c r="BI12" s="305" t="s">
        <v>161</v>
      </c>
      <c r="BJ12" s="305"/>
      <c r="BK12" s="305"/>
      <c r="BL12" s="305"/>
      <c r="BM12" s="305"/>
      <c r="BN12" s="305"/>
      <c r="BO12" s="305" t="s">
        <v>160</v>
      </c>
      <c r="BP12" s="305"/>
      <c r="BQ12" s="305"/>
      <c r="BR12" s="305" t="s">
        <v>157</v>
      </c>
      <c r="BS12" s="305"/>
      <c r="BT12" s="305"/>
      <c r="BU12" s="305"/>
      <c r="BV12" s="305"/>
      <c r="BW12" s="305"/>
      <c r="BX12" s="305"/>
      <c r="BY12" s="305"/>
      <c r="BZ12" s="305"/>
      <c r="CA12" s="305" t="s">
        <v>158</v>
      </c>
      <c r="CB12" s="305"/>
      <c r="CC12" s="305"/>
      <c r="CD12" s="305"/>
      <c r="CE12" s="305"/>
      <c r="CF12" s="305"/>
      <c r="CG12" s="305"/>
      <c r="CH12" s="305" t="s">
        <v>159</v>
      </c>
      <c r="CI12" s="305"/>
      <c r="CJ12" s="305"/>
      <c r="CK12" s="305"/>
      <c r="CL12" s="305"/>
      <c r="CM12" s="305"/>
      <c r="CN12" s="305"/>
      <c r="CO12" s="305"/>
      <c r="CP12" s="305"/>
      <c r="CQ12" s="305"/>
      <c r="CR12" s="305"/>
      <c r="CS12" s="305"/>
    </row>
    <row r="13" spans="1:106" ht="17.100000000000001" customHeight="1">
      <c r="A13" s="144" t="s">
        <v>18</v>
      </c>
      <c r="B13" s="144"/>
      <c r="C13" s="200" t="s">
        <v>19</v>
      </c>
      <c r="D13" s="144" t="s">
        <v>20</v>
      </c>
      <c r="E13" s="144"/>
      <c r="F13" s="144"/>
      <c r="G13" s="144"/>
      <c r="H13" s="146" t="s">
        <v>95</v>
      </c>
      <c r="I13" s="147"/>
      <c r="J13" s="147"/>
      <c r="K13" s="147"/>
      <c r="L13" s="147"/>
      <c r="M13" s="148"/>
      <c r="N13" s="144" t="s">
        <v>174</v>
      </c>
      <c r="O13" s="144"/>
      <c r="P13" s="144"/>
      <c r="Q13" s="283" t="s">
        <v>96</v>
      </c>
      <c r="R13" s="284"/>
      <c r="S13" s="285"/>
      <c r="T13" s="144" t="s">
        <v>175</v>
      </c>
      <c r="U13" s="144"/>
      <c r="V13" s="144"/>
      <c r="W13" s="144" t="s">
        <v>173</v>
      </c>
      <c r="X13" s="144"/>
      <c r="Y13" s="144"/>
      <c r="Z13" s="282" t="s">
        <v>93</v>
      </c>
      <c r="AA13" s="282"/>
      <c r="AB13" s="144" t="s">
        <v>21</v>
      </c>
      <c r="AC13" s="144" t="s">
        <v>22</v>
      </c>
      <c r="AD13" s="144" t="s">
        <v>23</v>
      </c>
      <c r="AE13" s="282" t="s">
        <v>24</v>
      </c>
      <c r="AF13" s="282"/>
      <c r="AG13" s="289" t="s">
        <v>51</v>
      </c>
      <c r="AH13" s="289"/>
      <c r="AI13" s="289"/>
      <c r="AJ13" s="290" t="s">
        <v>70</v>
      </c>
      <c r="AK13" s="290"/>
      <c r="AL13" s="290"/>
      <c r="AM13" s="290"/>
      <c r="AN13" s="290"/>
      <c r="AO13" s="290"/>
      <c r="AP13" s="290"/>
      <c r="AQ13" s="290"/>
      <c r="AR13" s="11"/>
      <c r="AS13" s="279" t="s">
        <v>61</v>
      </c>
      <c r="AT13" s="279"/>
      <c r="AU13" s="279"/>
      <c r="AV13" s="280"/>
      <c r="AW13" s="306" t="s">
        <v>62</v>
      </c>
      <c r="AX13" s="306"/>
      <c r="AY13" s="78" t="s">
        <v>144</v>
      </c>
      <c r="AZ13" s="297" t="s">
        <v>143</v>
      </c>
      <c r="BA13" s="298"/>
      <c r="BB13" s="298"/>
      <c r="BC13" s="299"/>
      <c r="BD13" s="293" t="s">
        <v>99</v>
      </c>
      <c r="BF13" s="138" t="s">
        <v>138</v>
      </c>
      <c r="BG13" s="291"/>
      <c r="BH13" s="139"/>
      <c r="BI13" s="300" t="s">
        <v>100</v>
      </c>
      <c r="BJ13" s="300"/>
      <c r="BK13" s="300"/>
      <c r="BL13" s="300" t="s">
        <v>145</v>
      </c>
      <c r="BM13" s="300"/>
      <c r="BN13" s="300"/>
      <c r="BO13" s="138" t="s">
        <v>146</v>
      </c>
      <c r="BP13" s="291"/>
      <c r="BQ13" s="139"/>
      <c r="BR13" s="138" t="s">
        <v>149</v>
      </c>
      <c r="BS13" s="291"/>
      <c r="BT13" s="139"/>
      <c r="BU13" s="138" t="s">
        <v>150</v>
      </c>
      <c r="BV13" s="291"/>
      <c r="BW13" s="139"/>
      <c r="BX13" s="138" t="s">
        <v>147</v>
      </c>
      <c r="BY13" s="291"/>
      <c r="BZ13" s="139"/>
      <c r="CA13" s="300" t="s">
        <v>77</v>
      </c>
      <c r="CB13" s="300"/>
      <c r="CC13" s="300"/>
      <c r="CD13" s="300"/>
      <c r="CE13" s="270" t="s">
        <v>148</v>
      </c>
      <c r="CF13" s="270"/>
      <c r="CG13" s="270"/>
      <c r="CH13" s="271" t="s">
        <v>109</v>
      </c>
      <c r="CI13" s="272"/>
      <c r="CJ13" s="273"/>
      <c r="CK13" s="271" t="s">
        <v>156</v>
      </c>
      <c r="CL13" s="272"/>
      <c r="CM13" s="272"/>
      <c r="CN13" s="271" t="s">
        <v>155</v>
      </c>
      <c r="CO13" s="272"/>
      <c r="CP13" s="272"/>
      <c r="CQ13" s="138" t="s">
        <v>154</v>
      </c>
      <c r="CR13" s="291"/>
      <c r="CS13" s="139"/>
      <c r="CU13" s="138" t="s">
        <v>182</v>
      </c>
      <c r="CV13" s="291"/>
      <c r="CW13" s="139"/>
      <c r="CX13" s="117" t="s">
        <v>185</v>
      </c>
      <c r="CY13" s="138" t="s">
        <v>186</v>
      </c>
      <c r="CZ13" s="139"/>
      <c r="DA13" s="138" t="s">
        <v>187</v>
      </c>
      <c r="DB13" s="139"/>
    </row>
    <row r="14" spans="1:106" ht="20.45" customHeight="1">
      <c r="A14" s="144"/>
      <c r="B14" s="144"/>
      <c r="C14" s="200"/>
      <c r="D14" s="144" t="s">
        <v>25</v>
      </c>
      <c r="E14" s="144"/>
      <c r="F14" s="144" t="s">
        <v>26</v>
      </c>
      <c r="G14" s="144"/>
      <c r="H14" s="146" t="s">
        <v>97</v>
      </c>
      <c r="I14" s="148"/>
      <c r="J14" s="146" t="s">
        <v>107</v>
      </c>
      <c r="K14" s="148"/>
      <c r="L14" s="146" t="s">
        <v>98</v>
      </c>
      <c r="M14" s="148"/>
      <c r="N14" s="144"/>
      <c r="O14" s="144"/>
      <c r="P14" s="144"/>
      <c r="Q14" s="286"/>
      <c r="R14" s="287"/>
      <c r="S14" s="288"/>
      <c r="T14" s="144"/>
      <c r="U14" s="144"/>
      <c r="V14" s="144"/>
      <c r="W14" s="144"/>
      <c r="X14" s="144"/>
      <c r="Y14" s="144"/>
      <c r="Z14" s="282"/>
      <c r="AA14" s="282"/>
      <c r="AB14" s="144"/>
      <c r="AC14" s="144"/>
      <c r="AD14" s="144"/>
      <c r="AE14" s="282"/>
      <c r="AF14" s="282"/>
      <c r="AG14" s="289"/>
      <c r="AH14" s="289"/>
      <c r="AI14" s="289"/>
      <c r="AJ14" s="290"/>
      <c r="AK14" s="290"/>
      <c r="AL14" s="290"/>
      <c r="AM14" s="290"/>
      <c r="AN14" s="290"/>
      <c r="AO14" s="290"/>
      <c r="AP14" s="290"/>
      <c r="AQ14" s="290"/>
      <c r="AR14" s="11"/>
      <c r="AS14" s="279" t="s">
        <v>58</v>
      </c>
      <c r="AT14" s="279"/>
      <c r="AU14" s="279" t="s">
        <v>59</v>
      </c>
      <c r="AV14" s="280"/>
      <c r="AW14" s="306"/>
      <c r="AX14" s="306"/>
      <c r="AY14" s="79" t="s">
        <v>142</v>
      </c>
      <c r="AZ14" s="76" t="s">
        <v>139</v>
      </c>
      <c r="BA14" s="84" t="s">
        <v>140</v>
      </c>
      <c r="BB14" s="84" t="s">
        <v>141</v>
      </c>
      <c r="BC14" s="84" t="s">
        <v>94</v>
      </c>
      <c r="BD14" s="294"/>
      <c r="BF14" s="96" t="s">
        <v>101</v>
      </c>
      <c r="BG14" s="96" t="s">
        <v>102</v>
      </c>
      <c r="BH14" s="96" t="s">
        <v>103</v>
      </c>
      <c r="BI14" s="96" t="s">
        <v>104</v>
      </c>
      <c r="BJ14" s="96" t="s">
        <v>105</v>
      </c>
      <c r="BK14" s="96" t="s">
        <v>106</v>
      </c>
      <c r="BL14" s="96" t="s">
        <v>104</v>
      </c>
      <c r="BM14" s="96" t="s">
        <v>105</v>
      </c>
      <c r="BN14" s="96" t="s">
        <v>106</v>
      </c>
      <c r="BO14" s="97" t="s">
        <v>104</v>
      </c>
      <c r="BP14" s="97" t="s">
        <v>105</v>
      </c>
      <c r="BQ14" s="97" t="s">
        <v>106</v>
      </c>
      <c r="BR14" s="97" t="s">
        <v>104</v>
      </c>
      <c r="BS14" s="97" t="s">
        <v>105</v>
      </c>
      <c r="BT14" s="97" t="s">
        <v>106</v>
      </c>
      <c r="BU14" s="97" t="s">
        <v>104</v>
      </c>
      <c r="BV14" s="97" t="s">
        <v>105</v>
      </c>
      <c r="BW14" s="97" t="s">
        <v>106</v>
      </c>
      <c r="BX14" s="97" t="s">
        <v>104</v>
      </c>
      <c r="BY14" s="97" t="s">
        <v>105</v>
      </c>
      <c r="BZ14" s="97" t="s">
        <v>106</v>
      </c>
      <c r="CA14" s="98" t="s">
        <v>151</v>
      </c>
      <c r="CB14" s="98" t="s">
        <v>162</v>
      </c>
      <c r="CC14" s="98" t="s">
        <v>151</v>
      </c>
      <c r="CD14" s="98" t="s">
        <v>162</v>
      </c>
      <c r="CE14" s="96" t="s">
        <v>104</v>
      </c>
      <c r="CF14" s="96" t="s">
        <v>105</v>
      </c>
      <c r="CG14" s="96" t="s">
        <v>106</v>
      </c>
      <c r="CH14" s="97" t="s">
        <v>151</v>
      </c>
      <c r="CI14" s="97" t="s">
        <v>152</v>
      </c>
      <c r="CJ14" s="97" t="s">
        <v>153</v>
      </c>
      <c r="CK14" s="97" t="s">
        <v>104</v>
      </c>
      <c r="CL14" s="97" t="s">
        <v>105</v>
      </c>
      <c r="CM14" s="97" t="s">
        <v>106</v>
      </c>
      <c r="CN14" s="97" t="s">
        <v>104</v>
      </c>
      <c r="CO14" s="97" t="s">
        <v>105</v>
      </c>
      <c r="CP14" s="97" t="s">
        <v>106</v>
      </c>
      <c r="CQ14" s="97" t="s">
        <v>104</v>
      </c>
      <c r="CR14" s="97" t="s">
        <v>105</v>
      </c>
      <c r="CS14" s="97" t="s">
        <v>106</v>
      </c>
      <c r="CU14" s="138" t="s">
        <v>191</v>
      </c>
      <c r="CV14" s="139"/>
      <c r="CW14" s="118" t="s">
        <v>190</v>
      </c>
      <c r="CX14" s="118" t="s">
        <v>188</v>
      </c>
      <c r="CY14" s="118" t="s">
        <v>192</v>
      </c>
      <c r="CZ14" s="96"/>
      <c r="DA14" s="295" t="s">
        <v>189</v>
      </c>
      <c r="DB14" s="296"/>
    </row>
    <row r="15" spans="1:106" ht="16.149999999999999" customHeight="1">
      <c r="A15" s="193">
        <f>EOMONTH(C3,-1)+1</f>
        <v>45231</v>
      </c>
      <c r="B15" s="193"/>
      <c r="C15" s="42" t="str">
        <f t="shared" ref="C15:C16" si="0">TEXT(A15,"aaa")</f>
        <v>水</v>
      </c>
      <c r="D15" s="194">
        <v>0.5</v>
      </c>
      <c r="E15" s="195"/>
      <c r="F15" s="194">
        <v>0.79166666666666663</v>
      </c>
      <c r="G15" s="195"/>
      <c r="H15" s="53">
        <v>0.54166666666666663</v>
      </c>
      <c r="I15" s="53">
        <v>0.58333333333333337</v>
      </c>
      <c r="J15" s="53"/>
      <c r="K15" s="54"/>
      <c r="L15" s="53"/>
      <c r="M15" s="53"/>
      <c r="N15" s="196">
        <f t="shared" ref="N15" si="1">IF(OR(D15="",F15=""),"",IF(T15&lt;W15,W15-T15,時間初期値))</f>
        <v>0</v>
      </c>
      <c r="O15" s="196"/>
      <c r="P15" s="196"/>
      <c r="Q15" s="197">
        <f t="shared" ref="Q15" si="2">IF(OR(D15="",F15=""),"",IF(CC15&gt;CD15,CC15-CD15+CJ15,時間初期値)+IF(CH15&gt;CI15,CJ15,時間初期値)-BB15)</f>
        <v>0</v>
      </c>
      <c r="R15" s="198"/>
      <c r="S15" s="199"/>
      <c r="T15" s="196">
        <f t="shared" ref="T15" si="3">IF(OR(D15="",F15=""),"",IF(CA15&gt;CB15,CA15-CB15-BC15,時間初期値))</f>
        <v>0</v>
      </c>
      <c r="U15" s="196"/>
      <c r="V15" s="196"/>
      <c r="W15" s="196">
        <f t="shared" ref="W15" si="4">IF(OR(D15="",F15=""),"",IF(Z15&gt;所定労働時間,Z15-所定労働時間,時間初期値))</f>
        <v>0</v>
      </c>
      <c r="X15" s="196"/>
      <c r="Y15" s="196"/>
      <c r="Z15" s="196">
        <f t="shared" ref="Z15:Z45" si="5">IF(OR(D15="",F15=""),"",IF(D15&gt;F15,1-D15-SUM(AY15:BC15)+F15,(ABS($F15-$D15))-SUM(AZ15:BC15)))</f>
        <v>0.24999999999999989</v>
      </c>
      <c r="AA15" s="196"/>
      <c r="AB15" s="39"/>
      <c r="AC15" s="39"/>
      <c r="AD15" s="39"/>
      <c r="AE15" s="196">
        <f t="shared" ref="AE15:AE45" si="6">IF(Z15="","",INT(Z15/$W$9)*$W$9)</f>
        <v>0.25</v>
      </c>
      <c r="AF15" s="196"/>
      <c r="AG15" s="203" t="s">
        <v>181</v>
      </c>
      <c r="AH15" s="204"/>
      <c r="AI15" s="205"/>
      <c r="AJ15" s="206"/>
      <c r="AK15" s="207"/>
      <c r="AL15" s="207"/>
      <c r="AM15" s="207"/>
      <c r="AN15" s="207"/>
      <c r="AO15" s="207"/>
      <c r="AP15" s="207"/>
      <c r="AQ15" s="208"/>
      <c r="AR15" s="11"/>
      <c r="AS15" s="209"/>
      <c r="AT15" s="210"/>
      <c r="AU15" s="211"/>
      <c r="AV15" s="211"/>
      <c r="AW15" s="303" t="str">
        <f>IF(OR(AS15="", AU15=""), "", IF(AND(D15="", F15="", AU15-AS15&lt;=所定労働時間), AU15-AS15, IF(AND(D15&lt;&gt;"", F15&lt;&gt;"", AE15&lt;=所定労働時間, AE15+(AU15-AS15)&lt;=所定労働時間), AU15-AS15, "")))</f>
        <v/>
      </c>
      <c r="AX15" s="303"/>
      <c r="AY15" s="77">
        <f>SUM(BL15:BN15)</f>
        <v>4.1666666666666741E-2</v>
      </c>
      <c r="AZ15" s="85">
        <f t="shared" ref="AZ15" si="7">IF(BB15&lt;&gt;時間初期値,IF(AY15&gt;BB15,AY15-BB15,時間初期値),AY15)</f>
        <v>4.1666666666666741E-2</v>
      </c>
      <c r="BA15" s="86">
        <f t="shared" ref="BA15:BA45" si="8">SUM(BO15+BP15+BQ15)-BC15</f>
        <v>0</v>
      </c>
      <c r="BB15" s="87">
        <f>SUM(BX15+BY15+BZ15)+SUM(CQ15:CS15)-BC15</f>
        <v>0</v>
      </c>
      <c r="BC15" s="87">
        <f>SUM(CE15+CF15+CG15)</f>
        <v>0</v>
      </c>
      <c r="BD15" s="95">
        <f t="shared" ref="BD15" si="9">D15+所定労働時間+AY15</f>
        <v>0.85416666666666674</v>
      </c>
      <c r="BF15" s="109">
        <f t="shared" ref="BF15:BF42" si="10">I15-H15</f>
        <v>4.1666666666666741E-2</v>
      </c>
      <c r="BG15" s="109">
        <f t="shared" ref="BG15:BG21" si="11">K15-J15</f>
        <v>0</v>
      </c>
      <c r="BH15" s="109">
        <f t="shared" ref="BH15:BH21" si="12">M15-L15</f>
        <v>0</v>
      </c>
      <c r="BI15" s="110">
        <f t="shared" ref="BI15" si="13">IF(I15="",時間初期値,I15-D15-BF15)</f>
        <v>4.166666666666663E-2</v>
      </c>
      <c r="BJ15" s="111">
        <f t="shared" ref="BJ15" si="14">IF(K15="",時間初期値,K15-D15-BG15-BL15)</f>
        <v>0</v>
      </c>
      <c r="BK15" s="111">
        <f t="shared" ref="BK15" si="15">IF(M15="",時間初期値,M15-D15-BH15-BM15-BL15)</f>
        <v>0</v>
      </c>
      <c r="BL15" s="110">
        <f t="shared" ref="BL15" si="16">IF(BI15&lt;所定労働時間,BF15,時間初期値)</f>
        <v>4.1666666666666741E-2</v>
      </c>
      <c r="BM15" s="110">
        <f t="shared" ref="BM15" si="17">IF(BJ15&lt;所定労働時間,BG15,時間初期値)</f>
        <v>0</v>
      </c>
      <c r="BN15" s="110">
        <f t="shared" ref="BN15" si="18">IF(BK15&lt;所定労働時間,BH15,時間初期値)</f>
        <v>0</v>
      </c>
      <c r="BO15" s="110">
        <f t="shared" ref="BO15" si="19">IF(H15&gt;=BD15,BF15,時間初期値)</f>
        <v>0</v>
      </c>
      <c r="BP15" s="110">
        <f t="shared" ref="BP15" si="20">IF(J15&gt;=BD15,BG15,時間初期値)</f>
        <v>0</v>
      </c>
      <c r="BQ15" s="110">
        <f t="shared" ref="BQ15" si="21">IF(L15&gt;=BD15,BH15,時間初期値)</f>
        <v>0</v>
      </c>
      <c r="BR15" s="110">
        <f t="shared" ref="BR15" si="22">IF(I15&lt;&gt;"",MIN(I15,深夜境界翌朝),"")</f>
        <v>0.58333333333333337</v>
      </c>
      <c r="BS15" s="110" t="str">
        <f t="shared" ref="BS15" si="23">IF(K15&lt;&gt;"",MIN(K15,深夜境界翌朝),"")</f>
        <v/>
      </c>
      <c r="BT15" s="110" t="str">
        <f t="shared" ref="BT15" si="24">IF(M15&lt;&gt;"",MIN(M15,深夜境界翌朝),"")</f>
        <v/>
      </c>
      <c r="BU15" s="110">
        <f t="shared" ref="BU15" si="25">MAX(H15,深夜境界夜)</f>
        <v>0.91666666666666663</v>
      </c>
      <c r="BV15" s="110">
        <f t="shared" ref="BV15" si="26">MAX(J15,深夜境界夜)</f>
        <v>0.91666666666666663</v>
      </c>
      <c r="BW15" s="110">
        <f t="shared" ref="BW15" si="27">MAX(L15,深夜境界夜)</f>
        <v>0.91666666666666663</v>
      </c>
      <c r="BX15" s="110">
        <f>IF( AND(BR15&lt;&gt;"",BR15&gt;BU15),BR15-BU15,時間初期値)</f>
        <v>0</v>
      </c>
      <c r="BY15" s="110">
        <f t="shared" ref="BY15" si="28">IF( AND(BS15&lt;&gt;"",BS15&gt;BV15),BS15-BV15,時間初期値)</f>
        <v>0</v>
      </c>
      <c r="BZ15" s="110">
        <f t="shared" ref="BZ15" si="29">IF( AND(BT15&lt;&gt;"",BT15&gt;BW15),BT15-BW15,時間初期値)</f>
        <v>0</v>
      </c>
      <c r="CA15" s="109">
        <f t="shared" ref="CA15" si="30">MIN(F15,深夜境界翌朝)</f>
        <v>0.79166666666666663</v>
      </c>
      <c r="CB15" s="109">
        <f t="shared" ref="CB15" si="31">MAX(BD15,MAX(D15,深夜境界夜))</f>
        <v>0.91666666666666663</v>
      </c>
      <c r="CC15" s="109">
        <f t="shared" ref="CC15" si="32">IF(F15&lt;BD15,F15,MIN(深夜境界翌朝,BD15))</f>
        <v>0.79166666666666663</v>
      </c>
      <c r="CD15" s="112">
        <f t="shared" ref="CD15" si="33">MAX(D15,深夜境界夜)</f>
        <v>0.91666666666666663</v>
      </c>
      <c r="CE15" s="110">
        <f t="shared" ref="CE15" si="34">IF(AND(BR15&lt;&gt;"",BR15&gt;BD15),BX15,時間初期値)</f>
        <v>0</v>
      </c>
      <c r="CF15" s="110">
        <f t="shared" ref="CF15" si="35">IF(AND(BS15&lt;&gt;"",BS15&gt;BD15),BY15,時間初期値)</f>
        <v>0</v>
      </c>
      <c r="CG15" s="110">
        <f t="shared" ref="CG15" si="36">IF(AND(BT15&lt;&gt;"",BT15&gt;BD15),BZ15,時間初期値)</f>
        <v>0</v>
      </c>
      <c r="CH15" s="113">
        <f t="shared" ref="CH15" si="37">MIN(F15,深夜境界朝)</f>
        <v>0.20833333333333334</v>
      </c>
      <c r="CI15" s="114">
        <f>MAX(D15,$BD$5)</f>
        <v>0.5</v>
      </c>
      <c r="CJ15" s="115">
        <f t="shared" ref="CJ15" si="38">IF(CH15&gt;CI15,CH15-CI15,時間初期値)</f>
        <v>0</v>
      </c>
      <c r="CK15" s="115">
        <f>IF(I15&lt;&gt;"",MIN(I15,深夜境界朝),"")</f>
        <v>0.20833333333333334</v>
      </c>
      <c r="CL15" s="115" t="str">
        <f t="shared" ref="CL15" si="39">IF(K15&lt;&gt;"",MIN(K15,深夜境界朝),"")</f>
        <v/>
      </c>
      <c r="CM15" s="115" t="str">
        <f t="shared" ref="CM15" si="40">IF(M15&lt;&gt;"",MIN(M15,深夜境界朝),"")</f>
        <v/>
      </c>
      <c r="CN15" s="115">
        <f t="shared" ref="CN15:CN42" si="41">MAX(H15,$BD$5)</f>
        <v>0.54166666666666663</v>
      </c>
      <c r="CO15" s="115">
        <f t="shared" ref="CO15:CO21" si="42">MAX(J15,$BD$5)</f>
        <v>0</v>
      </c>
      <c r="CP15" s="115">
        <f t="shared" ref="CP15:CP21" si="43">MAX(L15,$BD$5)</f>
        <v>0</v>
      </c>
      <c r="CQ15" s="115">
        <f>IF( AND(CK15&lt;&gt;"",CK15&gt;CN15),CK15-CN15,時間初期値)</f>
        <v>0</v>
      </c>
      <c r="CR15" s="115">
        <f t="shared" ref="CR15" si="44">IF( AND(CL15&lt;&gt;"",CL15&gt;CO15),CL15-CO15,時間初期値)</f>
        <v>0</v>
      </c>
      <c r="CS15" s="115">
        <f t="shared" ref="CS15" si="45">IF( AND(CM15&lt;&gt;"",CM15&gt;CP15),CM15-CP15,時間初期値)</f>
        <v>0</v>
      </c>
      <c r="CU15" s="119">
        <f t="shared" ref="CU15:CU44" si="46">IF(AND(A15&lt;&gt;"",AE15&lt;&gt;""),WEEKDAY(A15,2),0)</f>
        <v>3</v>
      </c>
      <c r="CV15" s="120" t="str">
        <f>IF(AND(A15&lt;&gt;"",AE15&lt;&gt;"",NOT(ISERROR(VLOOKUP(A15,休日一覧!$A$2:$A$27,1,FALSE)))),"〇","×")</f>
        <v>×</v>
      </c>
      <c r="CW15" s="109">
        <f t="shared" ref="CW15:CW45" si="47">IF(AND(OR(CU15&gt;=6,CV15="〇"),CZ15=時間初期値),AE15,時間初期値)</f>
        <v>0</v>
      </c>
      <c r="CX15" s="109">
        <f t="shared" ref="CX15:CX45" si="48">IF(AND(OR(CU15&gt;=6,CV15="〇"),DA15=時間初期値),Q15+T15,時間初期値)</f>
        <v>0</v>
      </c>
      <c r="CY15" s="119" cm="1">
        <f t="array" ref="CY15">_xlfn.IFS(AND(D15&lt;&gt;"", W4+1&lt;=7),W4+1,(AND(D15&lt;&gt;"",W4=7)),1,TRUE, 0)</f>
        <v>1</v>
      </c>
      <c r="CZ15" s="110">
        <f t="shared" ref="CZ15:CZ45" si="49">IF(CY15=7,AE15,時間初期値)</f>
        <v>0</v>
      </c>
      <c r="DA15" s="135">
        <f t="shared" ref="DA15:DA45" si="50">IF(CY15=7, Q15+T15, 時間初期値)</f>
        <v>0</v>
      </c>
      <c r="DB15" s="136"/>
    </row>
    <row r="16" spans="1:106" ht="17.100000000000001" customHeight="1">
      <c r="A16" s="193">
        <f>IF(A15="","",IF((A15+1)&gt;(EOMONTH(C3,0)),"",A15+1))</f>
        <v>45232</v>
      </c>
      <c r="B16" s="193"/>
      <c r="C16" s="42" t="str">
        <f t="shared" si="0"/>
        <v>木</v>
      </c>
      <c r="D16" s="194">
        <v>0.91666666666666663</v>
      </c>
      <c r="E16" s="195"/>
      <c r="F16" s="194">
        <v>1.3333333333333333</v>
      </c>
      <c r="G16" s="195"/>
      <c r="H16" s="53"/>
      <c r="I16" s="54"/>
      <c r="J16" s="53">
        <v>1.0833333333333333</v>
      </c>
      <c r="K16" s="54">
        <v>1.125</v>
      </c>
      <c r="L16" s="53"/>
      <c r="M16" s="54"/>
      <c r="N16" s="196">
        <f t="shared" ref="N16" si="51">IF(OR(D16="",F16=""),"",IF(T16&lt;W16,W16-T16,時間初期値))</f>
        <v>6.2499999999999944E-2</v>
      </c>
      <c r="O16" s="196"/>
      <c r="P16" s="196"/>
      <c r="Q16" s="197">
        <f t="shared" ref="Q16" si="52">IF(OR(D16="",F16=""),"",IF(CC16&gt;CD16,CC16-CD16+CJ16,時間初期値)+IF(CH16&gt;CI16,CJ16,時間初期値)-BB16)</f>
        <v>0.24999999999999989</v>
      </c>
      <c r="R16" s="198"/>
      <c r="S16" s="199"/>
      <c r="T16" s="196">
        <f t="shared" ref="T16" si="53">IF(OR(D16="",F16=""),"",IF(CA16&gt;CB16,CA16-CB16-BC16,時間初期値))</f>
        <v>0</v>
      </c>
      <c r="U16" s="196"/>
      <c r="V16" s="196"/>
      <c r="W16" s="196">
        <f t="shared" ref="W16" si="54">IF(OR(D16="",F16=""),"",IF(Z16&gt;所定労働時間,Z16-所定労働時間,時間初期値))</f>
        <v>6.2499999999999944E-2</v>
      </c>
      <c r="X16" s="196"/>
      <c r="Y16" s="196"/>
      <c r="Z16" s="196">
        <f t="shared" si="5"/>
        <v>0.37499999999999989</v>
      </c>
      <c r="AA16" s="196"/>
      <c r="AB16" s="39"/>
      <c r="AC16" s="39"/>
      <c r="AD16" s="39"/>
      <c r="AE16" s="196">
        <f t="shared" si="6"/>
        <v>0.375</v>
      </c>
      <c r="AF16" s="196"/>
      <c r="AG16" s="203"/>
      <c r="AH16" s="204"/>
      <c r="AI16" s="205"/>
      <c r="AJ16" s="206"/>
      <c r="AK16" s="207"/>
      <c r="AL16" s="207"/>
      <c r="AM16" s="207"/>
      <c r="AN16" s="207"/>
      <c r="AO16" s="207"/>
      <c r="AP16" s="207"/>
      <c r="AQ16" s="208"/>
      <c r="AR16" s="25"/>
      <c r="AS16" s="209"/>
      <c r="AT16" s="210"/>
      <c r="AU16" s="211"/>
      <c r="AV16" s="211"/>
      <c r="AW16" s="303" t="str">
        <f t="shared" ref="AW16" si="55">IF(OR(AS16="", AU16=""), "", IF(AND(D16="", F16="", AU16-AS16&lt;=所定労働時間), AU16-AS16, IF(AND(D16&lt;&gt;"", F16&lt;&gt;"", AE16&lt;=所定労働時間, AE16+(AU16-AS16)&lt;=所定労働時間), AU16-AS16, "")))</f>
        <v/>
      </c>
      <c r="AX16" s="303"/>
      <c r="AY16" s="75">
        <f t="shared" ref="AY16:AY45" si="56">SUM(BL16:BN16)</f>
        <v>4.1666666666666741E-2</v>
      </c>
      <c r="AZ16" s="88">
        <f t="shared" ref="AZ16" si="57">IF(BB16&lt;&gt;時間初期値,IF(AY16&gt;BB16,AY16-BB16,時間初期値),AY16)</f>
        <v>0</v>
      </c>
      <c r="BA16" s="89">
        <f t="shared" si="8"/>
        <v>0</v>
      </c>
      <c r="BB16" s="90">
        <f t="shared" ref="BB16:BB45" si="58">SUM(BX16+BY16+BZ16)+SUM(CQ16:CS16)-BC16</f>
        <v>4.1666666666666741E-2</v>
      </c>
      <c r="BC16" s="90">
        <f t="shared" ref="BC16:BC45" si="59">SUM(CE16+CF16+CG16)</f>
        <v>0</v>
      </c>
      <c r="BD16" s="95">
        <f t="shared" ref="BD16" si="60">D16+所定労働時間+AY16</f>
        <v>1.2708333333333333</v>
      </c>
      <c r="BF16" s="109">
        <f t="shared" si="10"/>
        <v>0</v>
      </c>
      <c r="BG16" s="109">
        <f t="shared" si="11"/>
        <v>4.1666666666666741E-2</v>
      </c>
      <c r="BH16" s="109">
        <f t="shared" si="12"/>
        <v>0</v>
      </c>
      <c r="BI16" s="110">
        <f t="shared" ref="BI16" si="61">IF(I16="",時間初期値,I16-D16-BF16)</f>
        <v>0</v>
      </c>
      <c r="BJ16" s="111">
        <f t="shared" ref="BJ16" si="62">IF(K16="",時間初期値,K16-D16-BG16-BL16)</f>
        <v>0.16666666666666663</v>
      </c>
      <c r="BK16" s="111">
        <f t="shared" ref="BK16" si="63">IF(M16="",時間初期値,M16-D16-BH16-BM16-BL16)</f>
        <v>0</v>
      </c>
      <c r="BL16" s="110">
        <f t="shared" ref="BL16" si="64">IF(BI16&lt;所定労働時間,BF16,時間初期値)</f>
        <v>0</v>
      </c>
      <c r="BM16" s="110">
        <f t="shared" ref="BM16" si="65">IF(BJ16&lt;所定労働時間,BG16,時間初期値)</f>
        <v>4.1666666666666741E-2</v>
      </c>
      <c r="BN16" s="110">
        <f t="shared" ref="BN16" si="66">IF(BK16&lt;所定労働時間,BH16,時間初期値)</f>
        <v>0</v>
      </c>
      <c r="BO16" s="110">
        <f t="shared" ref="BO16" si="67">IF(H16&gt;=BD16,BF16,時間初期値)</f>
        <v>0</v>
      </c>
      <c r="BP16" s="110">
        <f t="shared" ref="BP16" si="68">IF(J16&gt;=BD16,BG16,時間初期値)</f>
        <v>0</v>
      </c>
      <c r="BQ16" s="110">
        <f t="shared" ref="BQ16" si="69">IF(L16&gt;=BD16,BH16,時間初期値)</f>
        <v>0</v>
      </c>
      <c r="BR16" s="110" t="str">
        <f t="shared" ref="BR16" si="70">IF(I16&lt;&gt;"",MIN(I16,深夜境界翌朝),"")</f>
        <v/>
      </c>
      <c r="BS16" s="110">
        <f t="shared" ref="BS16" si="71">IF(K16&lt;&gt;"",MIN(K16,深夜境界翌朝),"")</f>
        <v>1.125</v>
      </c>
      <c r="BT16" s="110" t="str">
        <f t="shared" ref="BT16" si="72">IF(M16&lt;&gt;"",MIN(M16,深夜境界翌朝),"")</f>
        <v/>
      </c>
      <c r="BU16" s="110">
        <f t="shared" ref="BU16" si="73">MAX(H16,深夜境界夜)</f>
        <v>0.91666666666666663</v>
      </c>
      <c r="BV16" s="110">
        <f t="shared" ref="BV16" si="74">MAX(J16,深夜境界夜)</f>
        <v>1.0833333333333333</v>
      </c>
      <c r="BW16" s="110">
        <f t="shared" ref="BW16" si="75">MAX(L16,深夜境界夜)</f>
        <v>0.91666666666666663</v>
      </c>
      <c r="BX16" s="110">
        <f t="shared" ref="BX16" si="76">IF( AND(BR16&lt;&gt;"",BR16&gt;BU16),BR16-BU16,時間初期値)</f>
        <v>0</v>
      </c>
      <c r="BY16" s="110">
        <f t="shared" ref="BY16" si="77">IF( AND(BS16&lt;&gt;"",BS16&gt;BV16),BS16-BV16,時間初期値)</f>
        <v>4.1666666666666741E-2</v>
      </c>
      <c r="BZ16" s="110">
        <f t="shared" ref="BZ16" si="78">IF( AND(BT16&lt;&gt;"",BT16&gt;BW16),BT16-BW16,時間初期値)</f>
        <v>0</v>
      </c>
      <c r="CA16" s="109">
        <f t="shared" ref="CA16" si="79">MIN(F16,深夜境界翌朝)</f>
        <v>1.2083333333333333</v>
      </c>
      <c r="CB16" s="109">
        <f t="shared" ref="CB16" si="80">MAX(BD16,MAX(D16,深夜境界夜))</f>
        <v>1.2708333333333333</v>
      </c>
      <c r="CC16" s="109">
        <f t="shared" ref="CC16" si="81">IF(F16&lt;BD16,F16,MIN(深夜境界翌朝,BD16))</f>
        <v>1.2083333333333333</v>
      </c>
      <c r="CD16" s="112">
        <f t="shared" ref="CD16" si="82">MAX(D16,深夜境界夜)</f>
        <v>0.91666666666666663</v>
      </c>
      <c r="CE16" s="110">
        <f t="shared" ref="CE16" si="83">IF(AND(BR16&lt;&gt;"",BR16&gt;BD16),BX16,時間初期値)</f>
        <v>0</v>
      </c>
      <c r="CF16" s="110">
        <f t="shared" ref="CF16" si="84">IF(AND(BS16&lt;&gt;"",BS16&gt;BD16),BY16,時間初期値)</f>
        <v>0</v>
      </c>
      <c r="CG16" s="110">
        <f t="shared" ref="CG16" si="85">IF(AND(BT16&lt;&gt;"",BT16&gt;BD16),BZ16,時間初期値)</f>
        <v>0</v>
      </c>
      <c r="CH16" s="113">
        <f t="shared" ref="CH16" si="86">MIN(F16,深夜境界朝)</f>
        <v>0.20833333333333334</v>
      </c>
      <c r="CI16" s="114">
        <f t="shared" ref="CI16:CI45" si="87">MAX(D16,$BD$5)</f>
        <v>0.91666666666666663</v>
      </c>
      <c r="CJ16" s="115">
        <f t="shared" ref="CJ16" si="88">IF(CH16&gt;CI16,CH16-CI16,時間初期値)</f>
        <v>0</v>
      </c>
      <c r="CK16" s="115" t="str">
        <f t="shared" ref="CK16" si="89">IF(I16&lt;&gt;"",MIN(I16,深夜境界朝),"")</f>
        <v/>
      </c>
      <c r="CL16" s="115">
        <f t="shared" ref="CL16" si="90">IF(K16&lt;&gt;"",MIN(K16,深夜境界朝),"")</f>
        <v>0.20833333333333334</v>
      </c>
      <c r="CM16" s="115" t="str">
        <f t="shared" ref="CM16" si="91">IF(M16&lt;&gt;"",MIN(M16,深夜境界朝),"")</f>
        <v/>
      </c>
      <c r="CN16" s="115">
        <f t="shared" si="41"/>
        <v>0</v>
      </c>
      <c r="CO16" s="115">
        <f t="shared" si="42"/>
        <v>1.0833333333333333</v>
      </c>
      <c r="CP16" s="115">
        <f t="shared" si="43"/>
        <v>0</v>
      </c>
      <c r="CQ16" s="115">
        <f t="shared" ref="CQ16" si="92">IF( AND(CK16&lt;&gt;"",CK16&gt;CN16),CK16-CN16,時間初期値)</f>
        <v>0</v>
      </c>
      <c r="CR16" s="115">
        <f t="shared" ref="CR16" si="93">IF( AND(CL16&lt;&gt;"",CL16&gt;CO16),CL16-CO16,時間初期値)</f>
        <v>0</v>
      </c>
      <c r="CS16" s="115">
        <f t="shared" ref="CS16" si="94">IF( AND(CM16&lt;&gt;"",CM16&gt;CP16),CM16-CP16,時間初期値)</f>
        <v>0</v>
      </c>
      <c r="CU16" s="119">
        <f t="shared" si="46"/>
        <v>4</v>
      </c>
      <c r="CV16" s="120" t="str">
        <f>IF(AND(A16&lt;&gt;"",AE16&lt;&gt;"",NOT(ISERROR(VLOOKUP(A16,休日一覧!$A$2:$A$27,1,FALSE)))),"〇","×")</f>
        <v>×</v>
      </c>
      <c r="CW16" s="109">
        <f t="shared" si="47"/>
        <v>0</v>
      </c>
      <c r="CX16" s="109">
        <f t="shared" si="48"/>
        <v>0</v>
      </c>
      <c r="CY16" s="119" cm="1">
        <f t="array" ref="CY16">_xlfn.IFS(AND(D16&lt;&gt;"", CY15+1&lt;=7),CY15+1,(AND(D16&lt;&gt;"",CY15=7)),1,TRUE, 0)</f>
        <v>2</v>
      </c>
      <c r="CZ16" s="110">
        <f t="shared" si="49"/>
        <v>0</v>
      </c>
      <c r="DA16" s="135">
        <f t="shared" si="50"/>
        <v>0</v>
      </c>
      <c r="DB16" s="136"/>
    </row>
    <row r="17" spans="1:106" ht="17.100000000000001" customHeight="1">
      <c r="A17" s="193">
        <f>IF(A16="","",IF((A16+1)&gt;(EOMONTH(C3,0)),"",A16+1))</f>
        <v>45233</v>
      </c>
      <c r="B17" s="193"/>
      <c r="C17" s="42" t="str">
        <f>TEXT(A17,"aaa")</f>
        <v>金</v>
      </c>
      <c r="D17" s="194">
        <v>0.91666666666666663</v>
      </c>
      <c r="E17" s="195"/>
      <c r="F17" s="194">
        <v>1.0416666666666667</v>
      </c>
      <c r="G17" s="195"/>
      <c r="H17" s="57">
        <v>0.9375</v>
      </c>
      <c r="I17" s="56">
        <v>0.95833333333333337</v>
      </c>
      <c r="J17" s="53"/>
      <c r="K17" s="54"/>
      <c r="L17" s="53"/>
      <c r="M17" s="54"/>
      <c r="N17" s="196">
        <f t="shared" ref="N17" si="95">IF(OR(D17="",F17=""),"",IF(T17&lt;W17,W17-T17,時間初期値))</f>
        <v>0</v>
      </c>
      <c r="O17" s="196"/>
      <c r="P17" s="196"/>
      <c r="Q17" s="197">
        <f t="shared" ref="Q17" si="96">IF(OR(D17="",F17=""),"",IF(CC17&gt;CD17,CC17-CD17+CJ17,時間初期値)+IF(CH17&gt;CI17,CJ17,時間初期値)-BB17)</f>
        <v>0.10416666666666674</v>
      </c>
      <c r="R17" s="198"/>
      <c r="S17" s="199"/>
      <c r="T17" s="196">
        <f t="shared" ref="T17" si="97">IF(OR(D17="",F17=""),"",IF(CA17&gt;CB17,CA17-CB17-BC17,時間初期値))</f>
        <v>0</v>
      </c>
      <c r="U17" s="196"/>
      <c r="V17" s="196"/>
      <c r="W17" s="196">
        <f t="shared" ref="W17" si="98">IF(OR(D17="",F17=""),"",IF(Z17&gt;所定労働時間,Z17-所定労働時間,時間初期値))</f>
        <v>0</v>
      </c>
      <c r="X17" s="196"/>
      <c r="Y17" s="196"/>
      <c r="Z17" s="196">
        <f t="shared" si="5"/>
        <v>0.10416666666666674</v>
      </c>
      <c r="AA17" s="196"/>
      <c r="AB17" s="39"/>
      <c r="AC17" s="39"/>
      <c r="AD17" s="39"/>
      <c r="AE17" s="196">
        <f t="shared" si="6"/>
        <v>0.10416666666666667</v>
      </c>
      <c r="AF17" s="196"/>
      <c r="AG17" s="203"/>
      <c r="AH17" s="204"/>
      <c r="AI17" s="205"/>
      <c r="AJ17" s="206"/>
      <c r="AK17" s="207"/>
      <c r="AL17" s="207"/>
      <c r="AM17" s="207"/>
      <c r="AN17" s="207"/>
      <c r="AO17" s="207"/>
      <c r="AP17" s="207"/>
      <c r="AQ17" s="208"/>
      <c r="AR17" s="25"/>
      <c r="AS17" s="209"/>
      <c r="AT17" s="210"/>
      <c r="AU17" s="211"/>
      <c r="AV17" s="211"/>
      <c r="AW17" s="303" t="str">
        <f t="shared" ref="AW17" si="99">IF(OR(AS17="", AU17=""), "", IF(AND(D17="", F17="", AU17-AS17&lt;=所定労働時間), AU17-AS17, IF(AND(D17&lt;&gt;"", F17&lt;&gt;"", AE17&lt;=所定労働時間, AE17+(AU17-AS17)&lt;=所定労働時間), AU17-AS17, "")))</f>
        <v/>
      </c>
      <c r="AX17" s="303"/>
      <c r="AY17" s="75">
        <f t="shared" si="56"/>
        <v>2.083333333333337E-2</v>
      </c>
      <c r="AZ17" s="88">
        <f t="shared" ref="AZ17" si="100">IF(BB17&lt;&gt;時間初期値,IF(AY17&gt;BB17,AY17-BB17,時間初期値),AY17)</f>
        <v>0</v>
      </c>
      <c r="BA17" s="89">
        <f t="shared" si="8"/>
        <v>0</v>
      </c>
      <c r="BB17" s="90">
        <f t="shared" si="58"/>
        <v>2.083333333333337E-2</v>
      </c>
      <c r="BC17" s="90">
        <f t="shared" si="59"/>
        <v>0</v>
      </c>
      <c r="BD17" s="95">
        <f t="shared" ref="BD17" si="101">D17+所定労働時間+AY17</f>
        <v>1.25</v>
      </c>
      <c r="BF17" s="109">
        <f t="shared" si="10"/>
        <v>2.083333333333337E-2</v>
      </c>
      <c r="BG17" s="109">
        <f t="shared" si="11"/>
        <v>0</v>
      </c>
      <c r="BH17" s="109">
        <f t="shared" si="12"/>
        <v>0</v>
      </c>
      <c r="BI17" s="110">
        <f t="shared" ref="BI17" si="102">IF(I17="",時間初期値,I17-D17-BF17)</f>
        <v>2.083333333333337E-2</v>
      </c>
      <c r="BJ17" s="111">
        <f t="shared" ref="BJ17" si="103">IF(K17="",時間初期値,K17-D17-BG17-BL17)</f>
        <v>0</v>
      </c>
      <c r="BK17" s="111">
        <f t="shared" ref="BK17" si="104">IF(M17="",時間初期値,M17-D17-BH17-BM17-BL17)</f>
        <v>0</v>
      </c>
      <c r="BL17" s="110">
        <f t="shared" ref="BL17" si="105">IF(BI17&lt;所定労働時間,BF17,時間初期値)</f>
        <v>2.083333333333337E-2</v>
      </c>
      <c r="BM17" s="110">
        <f t="shared" ref="BM17" si="106">IF(BJ17&lt;所定労働時間,BG17,時間初期値)</f>
        <v>0</v>
      </c>
      <c r="BN17" s="110">
        <f t="shared" ref="BN17" si="107">IF(BK17&lt;所定労働時間,BH17,時間初期値)</f>
        <v>0</v>
      </c>
      <c r="BO17" s="110">
        <f t="shared" ref="BO17" si="108">IF(H17&gt;=BD17,BF17,時間初期値)</f>
        <v>0</v>
      </c>
      <c r="BP17" s="110">
        <f t="shared" ref="BP17" si="109">IF(J17&gt;=BD17,BG17,時間初期値)</f>
        <v>0</v>
      </c>
      <c r="BQ17" s="110">
        <f t="shared" ref="BQ17" si="110">IF(L17&gt;=BD17,BH17,時間初期値)</f>
        <v>0</v>
      </c>
      <c r="BR17" s="110">
        <f t="shared" ref="BR17" si="111">IF(I17&lt;&gt;"",MIN(I17,深夜境界翌朝),"")</f>
        <v>0.95833333333333337</v>
      </c>
      <c r="BS17" s="110" t="str">
        <f t="shared" ref="BS17" si="112">IF(K17&lt;&gt;"",MIN(K17,深夜境界翌朝),"")</f>
        <v/>
      </c>
      <c r="BT17" s="110" t="str">
        <f t="shared" ref="BT17" si="113">IF(M17&lt;&gt;"",MIN(M17,深夜境界翌朝),"")</f>
        <v/>
      </c>
      <c r="BU17" s="110">
        <f t="shared" ref="BU17" si="114">MAX(H17,深夜境界夜)</f>
        <v>0.9375</v>
      </c>
      <c r="BV17" s="110">
        <f t="shared" ref="BV17" si="115">MAX(J17,深夜境界夜)</f>
        <v>0.91666666666666663</v>
      </c>
      <c r="BW17" s="110">
        <f t="shared" ref="BW17" si="116">MAX(L17,深夜境界夜)</f>
        <v>0.91666666666666663</v>
      </c>
      <c r="BX17" s="110">
        <f t="shared" ref="BX17" si="117">IF( AND(BR17&lt;&gt;"",BR17&gt;BU17),BR17-BU17,時間初期値)</f>
        <v>2.083333333333337E-2</v>
      </c>
      <c r="BY17" s="110">
        <f t="shared" ref="BY17" si="118">IF( AND(BS17&lt;&gt;"",BS17&gt;BV17),BS17-BV17,時間初期値)</f>
        <v>0</v>
      </c>
      <c r="BZ17" s="110">
        <f t="shared" ref="BZ17" si="119">IF( AND(BT17&lt;&gt;"",BT17&gt;BW17),BT17-BW17,時間初期値)</f>
        <v>0</v>
      </c>
      <c r="CA17" s="109">
        <f t="shared" ref="CA17" si="120">MIN(F17,深夜境界翌朝)</f>
        <v>1.0416666666666667</v>
      </c>
      <c r="CB17" s="109">
        <f t="shared" ref="CB17" si="121">MAX(BD17,MAX(D17,深夜境界夜))</f>
        <v>1.25</v>
      </c>
      <c r="CC17" s="109">
        <f t="shared" ref="CC17" si="122">IF(F17&lt;BD17,F17,MIN(深夜境界翌朝,BD17))</f>
        <v>1.0416666666666667</v>
      </c>
      <c r="CD17" s="112">
        <f t="shared" ref="CD17" si="123">MAX(D17,深夜境界夜)</f>
        <v>0.91666666666666663</v>
      </c>
      <c r="CE17" s="110">
        <f t="shared" ref="CE17" si="124">IF(AND(BR17&lt;&gt;"",BR17&gt;BD17),BX17,時間初期値)</f>
        <v>0</v>
      </c>
      <c r="CF17" s="110">
        <f t="shared" ref="CF17" si="125">IF(AND(BS17&lt;&gt;"",BS17&gt;BD17),BY17,時間初期値)</f>
        <v>0</v>
      </c>
      <c r="CG17" s="110">
        <f t="shared" ref="CG17" si="126">IF(AND(BT17&lt;&gt;"",BT17&gt;BD17),BZ17,時間初期値)</f>
        <v>0</v>
      </c>
      <c r="CH17" s="113">
        <f t="shared" ref="CH17" si="127">MIN(F17,深夜境界朝)</f>
        <v>0.20833333333333334</v>
      </c>
      <c r="CI17" s="114">
        <f t="shared" si="87"/>
        <v>0.91666666666666663</v>
      </c>
      <c r="CJ17" s="115">
        <f t="shared" ref="CJ17" si="128">IF(CH17&gt;CI17,CH17-CI17,時間初期値)</f>
        <v>0</v>
      </c>
      <c r="CK17" s="115">
        <f t="shared" ref="CK17" si="129">IF(I17&lt;&gt;"",MIN(I17,深夜境界朝),"")</f>
        <v>0.20833333333333334</v>
      </c>
      <c r="CL17" s="115" t="str">
        <f t="shared" ref="CL17" si="130">IF(K17&lt;&gt;"",MIN(K17,深夜境界朝),"")</f>
        <v/>
      </c>
      <c r="CM17" s="115" t="str">
        <f t="shared" ref="CM17" si="131">IF(M17&lt;&gt;"",MIN(M17,深夜境界朝),"")</f>
        <v/>
      </c>
      <c r="CN17" s="115">
        <f t="shared" si="41"/>
        <v>0.9375</v>
      </c>
      <c r="CO17" s="115">
        <f t="shared" si="42"/>
        <v>0</v>
      </c>
      <c r="CP17" s="115">
        <f t="shared" si="43"/>
        <v>0</v>
      </c>
      <c r="CQ17" s="115">
        <f t="shared" ref="CQ17" si="132">IF( AND(CK17&lt;&gt;"",CK17&gt;CN17),CK17-CN17,時間初期値)</f>
        <v>0</v>
      </c>
      <c r="CR17" s="115">
        <f t="shared" ref="CR17" si="133">IF( AND(CL17&lt;&gt;"",CL17&gt;CO17),CL17-CO17,時間初期値)</f>
        <v>0</v>
      </c>
      <c r="CS17" s="115">
        <f t="shared" ref="CS17" si="134">IF( AND(CM17&lt;&gt;"",CM17&gt;CP17),CM17-CP17,時間初期値)</f>
        <v>0</v>
      </c>
      <c r="CU17" s="119">
        <f t="shared" si="46"/>
        <v>5</v>
      </c>
      <c r="CV17" s="120" t="str">
        <f>IF(AND(A17&lt;&gt;"",AE17&lt;&gt;"",NOT(ISERROR(VLOOKUP(A17,休日一覧!$A$2:$A$27,1,FALSE)))),"〇","×")</f>
        <v>×</v>
      </c>
      <c r="CW17" s="109">
        <f t="shared" si="47"/>
        <v>0</v>
      </c>
      <c r="CX17" s="109">
        <f t="shared" si="48"/>
        <v>0</v>
      </c>
      <c r="CY17" s="119" cm="1">
        <f t="array" ref="CY17">_xlfn.IFS(AND(D17&lt;&gt;"", CY16+1&lt;=7),CY16+1,(AND(D17&lt;&gt;"",CY16=7)),1,TRUE, 0)</f>
        <v>3</v>
      </c>
      <c r="CZ17" s="110">
        <f t="shared" si="49"/>
        <v>0</v>
      </c>
      <c r="DA17" s="135">
        <f t="shared" si="50"/>
        <v>0</v>
      </c>
      <c r="DB17" s="136"/>
    </row>
    <row r="18" spans="1:106" ht="17.100000000000001" customHeight="1">
      <c r="A18" s="193">
        <f>IF(A17="","",IF((A17+1)&gt;(EOMONTH(C3,0)),"",A17+1))</f>
        <v>45234</v>
      </c>
      <c r="B18" s="193"/>
      <c r="C18" s="42" t="str">
        <f>TEXT(A18,"aaa")</f>
        <v>土</v>
      </c>
      <c r="D18" s="194">
        <v>0.91666666666666663</v>
      </c>
      <c r="E18" s="195"/>
      <c r="F18" s="194">
        <v>1.2083333333333333</v>
      </c>
      <c r="G18" s="195"/>
      <c r="H18" s="53"/>
      <c r="I18" s="54"/>
      <c r="J18" s="53"/>
      <c r="K18" s="53"/>
      <c r="L18" s="53"/>
      <c r="M18" s="54"/>
      <c r="N18" s="196">
        <f t="shared" ref="N18" si="135">IF(OR(D18="",F18=""),"",IF(T18&lt;W18,W18-T18,時間初期値))</f>
        <v>0</v>
      </c>
      <c r="O18" s="196"/>
      <c r="P18" s="196"/>
      <c r="Q18" s="197">
        <f t="shared" ref="Q18" si="136">IF(OR(D18="",F18=""),"",IF(CC18&gt;CD18,CC18-CD18+CJ18,時間初期値)+IF(CH18&gt;CI18,CJ18,時間初期値)-BB18)</f>
        <v>0.29166666666666663</v>
      </c>
      <c r="R18" s="198"/>
      <c r="S18" s="199"/>
      <c r="T18" s="196">
        <f t="shared" ref="T18" si="137">IF(OR(D18="",F18=""),"",IF(CA18&gt;CB18,CA18-CB18-BC18,時間初期値))</f>
        <v>0</v>
      </c>
      <c r="U18" s="196"/>
      <c r="V18" s="196"/>
      <c r="W18" s="196">
        <f t="shared" ref="W18" si="138">IF(OR(D18="",F18=""),"",IF(Z18&gt;所定労働時間,Z18-所定労働時間,時間初期値))</f>
        <v>0</v>
      </c>
      <c r="X18" s="196"/>
      <c r="Y18" s="196"/>
      <c r="Z18" s="196">
        <f t="shared" si="5"/>
        <v>0.29166666666666663</v>
      </c>
      <c r="AA18" s="196"/>
      <c r="AB18" s="39"/>
      <c r="AC18" s="39"/>
      <c r="AD18" s="39"/>
      <c r="AE18" s="196">
        <f t="shared" si="6"/>
        <v>0.29166666666666669</v>
      </c>
      <c r="AF18" s="196"/>
      <c r="AG18" s="203"/>
      <c r="AH18" s="204"/>
      <c r="AI18" s="205"/>
      <c r="AJ18" s="206"/>
      <c r="AK18" s="207"/>
      <c r="AL18" s="207"/>
      <c r="AM18" s="207"/>
      <c r="AN18" s="207"/>
      <c r="AO18" s="207"/>
      <c r="AP18" s="207"/>
      <c r="AQ18" s="208"/>
      <c r="AS18" s="209"/>
      <c r="AT18" s="210"/>
      <c r="AU18" s="213"/>
      <c r="AV18" s="214"/>
      <c r="AW18" s="303" t="str">
        <f t="shared" ref="AW18" si="139">IF(OR(AS18="", AU18=""), "", IF(AND(D18="", F18="", AU18-AS18&lt;=所定労働時間), AU18-AS18, IF(AND(D18&lt;&gt;"", F18&lt;&gt;"", AE18&lt;=所定労働時間, AE18+(AU18-AS18)&lt;=所定労働時間), AU18-AS18, "")))</f>
        <v/>
      </c>
      <c r="AX18" s="303"/>
      <c r="AY18" s="75">
        <f t="shared" si="56"/>
        <v>0</v>
      </c>
      <c r="AZ18" s="88">
        <f t="shared" ref="AZ18" si="140">IF(BB18&lt;&gt;時間初期値,IF(AY18&gt;BB18,AY18-BB18,時間初期値),AY18)</f>
        <v>0</v>
      </c>
      <c r="BA18" s="89">
        <f t="shared" si="8"/>
        <v>0</v>
      </c>
      <c r="BB18" s="90">
        <f t="shared" si="58"/>
        <v>0</v>
      </c>
      <c r="BC18" s="90">
        <f t="shared" si="59"/>
        <v>0</v>
      </c>
      <c r="BD18" s="95">
        <f t="shared" ref="BD18" si="141">D18+所定労働時間+AY18</f>
        <v>1.2291666666666665</v>
      </c>
      <c r="BF18" s="109">
        <f t="shared" si="10"/>
        <v>0</v>
      </c>
      <c r="BG18" s="109">
        <f t="shared" si="11"/>
        <v>0</v>
      </c>
      <c r="BH18" s="109">
        <f t="shared" si="12"/>
        <v>0</v>
      </c>
      <c r="BI18" s="110">
        <f t="shared" ref="BI18" si="142">IF(I18="",時間初期値,I18-D18-BF18)</f>
        <v>0</v>
      </c>
      <c r="BJ18" s="111">
        <f t="shared" ref="BJ18" si="143">IF(K18="",時間初期値,K18-D18-BG18-BL18)</f>
        <v>0</v>
      </c>
      <c r="BK18" s="111">
        <f t="shared" ref="BK18" si="144">IF(M18="",時間初期値,M18-D18-BH18-BM18-BL18)</f>
        <v>0</v>
      </c>
      <c r="BL18" s="110">
        <f t="shared" ref="BL18" si="145">IF(BI18&lt;所定労働時間,BF18,時間初期値)</f>
        <v>0</v>
      </c>
      <c r="BM18" s="110">
        <f t="shared" ref="BM18" si="146">IF(BJ18&lt;所定労働時間,BG18,時間初期値)</f>
        <v>0</v>
      </c>
      <c r="BN18" s="110">
        <f t="shared" ref="BN18" si="147">IF(BK18&lt;所定労働時間,BH18,時間初期値)</f>
        <v>0</v>
      </c>
      <c r="BO18" s="110">
        <f t="shared" ref="BO18" si="148">IF(H18&gt;=BD18,BF18,時間初期値)</f>
        <v>0</v>
      </c>
      <c r="BP18" s="110">
        <f t="shared" ref="BP18" si="149">IF(J18&gt;=BD18,BG18,時間初期値)</f>
        <v>0</v>
      </c>
      <c r="BQ18" s="110">
        <f t="shared" ref="BQ18" si="150">IF(L18&gt;=BD18,BH18,時間初期値)</f>
        <v>0</v>
      </c>
      <c r="BR18" s="110" t="str">
        <f t="shared" ref="BR18" si="151">IF(I18&lt;&gt;"",MIN(I18,深夜境界翌朝),"")</f>
        <v/>
      </c>
      <c r="BS18" s="110" t="str">
        <f t="shared" ref="BS18" si="152">IF(K18&lt;&gt;"",MIN(K18,深夜境界翌朝),"")</f>
        <v/>
      </c>
      <c r="BT18" s="110" t="str">
        <f t="shared" ref="BT18" si="153">IF(M18&lt;&gt;"",MIN(M18,深夜境界翌朝),"")</f>
        <v/>
      </c>
      <c r="BU18" s="110">
        <f t="shared" ref="BU18" si="154">MAX(H18,深夜境界夜)</f>
        <v>0.91666666666666663</v>
      </c>
      <c r="BV18" s="110">
        <f t="shared" ref="BV18" si="155">MAX(J18,深夜境界夜)</f>
        <v>0.91666666666666663</v>
      </c>
      <c r="BW18" s="110">
        <f t="shared" ref="BW18" si="156">MAX(L18,深夜境界夜)</f>
        <v>0.91666666666666663</v>
      </c>
      <c r="BX18" s="110">
        <f t="shared" ref="BX18" si="157">IF( AND(BR18&lt;&gt;"",BR18&gt;BU18),BR18-BU18,時間初期値)</f>
        <v>0</v>
      </c>
      <c r="BY18" s="110">
        <f t="shared" ref="BY18" si="158">IF( AND(BS18&lt;&gt;"",BS18&gt;BV18),BS18-BV18,時間初期値)</f>
        <v>0</v>
      </c>
      <c r="BZ18" s="110">
        <f t="shared" ref="BZ18" si="159">IF( AND(BT18&lt;&gt;"",BT18&gt;BW18),BT18-BW18,時間初期値)</f>
        <v>0</v>
      </c>
      <c r="CA18" s="109">
        <f t="shared" ref="CA18" si="160">MIN(F18,深夜境界翌朝)</f>
        <v>1.2083333333333333</v>
      </c>
      <c r="CB18" s="109">
        <f t="shared" ref="CB18" si="161">MAX(BD18,MAX(D18,深夜境界夜))</f>
        <v>1.2291666666666665</v>
      </c>
      <c r="CC18" s="109">
        <f t="shared" ref="CC18" si="162">IF(F18&lt;BD18,F18,MIN(深夜境界翌朝,BD18))</f>
        <v>1.2083333333333333</v>
      </c>
      <c r="CD18" s="112">
        <f t="shared" ref="CD18" si="163">MAX(D18,深夜境界夜)</f>
        <v>0.91666666666666663</v>
      </c>
      <c r="CE18" s="110">
        <f t="shared" ref="CE18" si="164">IF(AND(BR18&lt;&gt;"",BR18&gt;BD18),BX18,時間初期値)</f>
        <v>0</v>
      </c>
      <c r="CF18" s="110">
        <f t="shared" ref="CF18" si="165">IF(AND(BS18&lt;&gt;"",BS18&gt;BD18),BY18,時間初期値)</f>
        <v>0</v>
      </c>
      <c r="CG18" s="110">
        <f t="shared" ref="CG18" si="166">IF(AND(BT18&lt;&gt;"",BT18&gt;BD18),BZ18,時間初期値)</f>
        <v>0</v>
      </c>
      <c r="CH18" s="113">
        <f t="shared" ref="CH18" si="167">MIN(F18,深夜境界朝)</f>
        <v>0.20833333333333334</v>
      </c>
      <c r="CI18" s="114">
        <f t="shared" si="87"/>
        <v>0.91666666666666663</v>
      </c>
      <c r="CJ18" s="115">
        <f t="shared" ref="CJ18" si="168">IF(CH18&gt;CI18,CH18-CI18,時間初期値)</f>
        <v>0</v>
      </c>
      <c r="CK18" s="115" t="str">
        <f t="shared" ref="CK18" si="169">IF(I18&lt;&gt;"",MIN(I18,深夜境界朝),"")</f>
        <v/>
      </c>
      <c r="CL18" s="115" t="str">
        <f t="shared" ref="CL18" si="170">IF(K18&lt;&gt;"",MIN(K18,深夜境界朝),"")</f>
        <v/>
      </c>
      <c r="CM18" s="115" t="str">
        <f t="shared" ref="CM18" si="171">IF(M18&lt;&gt;"",MIN(M18,深夜境界朝),"")</f>
        <v/>
      </c>
      <c r="CN18" s="115">
        <f t="shared" si="41"/>
        <v>0</v>
      </c>
      <c r="CO18" s="115">
        <f t="shared" si="42"/>
        <v>0</v>
      </c>
      <c r="CP18" s="115">
        <f t="shared" si="43"/>
        <v>0</v>
      </c>
      <c r="CQ18" s="115">
        <f t="shared" ref="CQ18" si="172">IF( AND(CK18&lt;&gt;"",CK18&gt;CN18),CK18-CN18,時間初期値)</f>
        <v>0</v>
      </c>
      <c r="CR18" s="115">
        <f t="shared" ref="CR18" si="173">IF( AND(CL18&lt;&gt;"",CL18&gt;CO18),CL18-CO18,時間初期値)</f>
        <v>0</v>
      </c>
      <c r="CS18" s="115">
        <f t="shared" ref="CS18" si="174">IF( AND(CM18&lt;&gt;"",CM18&gt;CP18),CM18-CP18,時間初期値)</f>
        <v>0</v>
      </c>
      <c r="CU18" s="119">
        <f t="shared" si="46"/>
        <v>6</v>
      </c>
      <c r="CV18" s="120" t="str">
        <f>IF(AND(A18&lt;&gt;"",AE18&lt;&gt;"",NOT(ISERROR(VLOOKUP(A18,休日一覧!$A$2:$A$27,1,FALSE)))),"〇","×")</f>
        <v>×</v>
      </c>
      <c r="CW18" s="109">
        <f t="shared" si="47"/>
        <v>0.29166666666666669</v>
      </c>
      <c r="CX18" s="109">
        <f t="shared" si="48"/>
        <v>0.29166666666666663</v>
      </c>
      <c r="CY18" s="119" cm="1">
        <f t="array" ref="CY18">_xlfn.IFS(AND(D18&lt;&gt;"", CY17+1&lt;=7),CY17+1,(AND(D18&lt;&gt;"",CY17=7)),1,TRUE, 0)</f>
        <v>4</v>
      </c>
      <c r="CZ18" s="110">
        <f t="shared" si="49"/>
        <v>0</v>
      </c>
      <c r="DA18" s="135">
        <f t="shared" si="50"/>
        <v>0</v>
      </c>
      <c r="DB18" s="136"/>
    </row>
    <row r="19" spans="1:106" ht="17.100000000000001" customHeight="1">
      <c r="A19" s="193">
        <f>IF(A18="","",IF((A18+1)&gt;(EOMONTH(C3,0)),"",A18+1))</f>
        <v>45235</v>
      </c>
      <c r="B19" s="193"/>
      <c r="C19" s="42" t="str">
        <f t="shared" ref="C19:C45" si="175">TEXT(A19,"aaa")</f>
        <v>日</v>
      </c>
      <c r="D19" s="194">
        <v>0.5</v>
      </c>
      <c r="E19" s="195"/>
      <c r="F19" s="194">
        <v>0.75</v>
      </c>
      <c r="G19" s="195"/>
      <c r="H19" s="53"/>
      <c r="I19" s="54"/>
      <c r="J19" s="53"/>
      <c r="K19" s="53"/>
      <c r="L19" s="53"/>
      <c r="M19" s="54"/>
      <c r="N19" s="196">
        <f t="shared" ref="N19" si="176">IF(OR(D19="",F19=""),"",IF(T19&lt;W19,W19-T19,時間初期値))</f>
        <v>0</v>
      </c>
      <c r="O19" s="196"/>
      <c r="P19" s="196"/>
      <c r="Q19" s="197">
        <f t="shared" ref="Q19" si="177">IF(OR(D19="",F19=""),"",IF(CC19&gt;CD19,CC19-CD19+CJ19,時間初期値)+IF(CH19&gt;CI19,CJ19,時間初期値)-BB19)</f>
        <v>0</v>
      </c>
      <c r="R19" s="198"/>
      <c r="S19" s="199"/>
      <c r="T19" s="196">
        <f t="shared" ref="T19" si="178">IF(OR(D19="",F19=""),"",IF(CA19&gt;CB19,CA19-CB19-BC19,時間初期値))</f>
        <v>0</v>
      </c>
      <c r="U19" s="196"/>
      <c r="V19" s="196"/>
      <c r="W19" s="196">
        <f t="shared" ref="W19" si="179">IF(OR(D19="",F19=""),"",IF(Z19&gt;所定労働時間,Z19-所定労働時間,時間初期値))</f>
        <v>0</v>
      </c>
      <c r="X19" s="196"/>
      <c r="Y19" s="196"/>
      <c r="Z19" s="196">
        <f t="shared" si="5"/>
        <v>0.25</v>
      </c>
      <c r="AA19" s="196"/>
      <c r="AB19" s="39"/>
      <c r="AC19" s="39"/>
      <c r="AD19" s="39"/>
      <c r="AE19" s="196">
        <f t="shared" si="6"/>
        <v>0.25</v>
      </c>
      <c r="AF19" s="196"/>
      <c r="AG19" s="203"/>
      <c r="AH19" s="204"/>
      <c r="AI19" s="205"/>
      <c r="AJ19" s="206"/>
      <c r="AK19" s="207"/>
      <c r="AL19" s="207"/>
      <c r="AM19" s="207"/>
      <c r="AN19" s="207"/>
      <c r="AO19" s="207"/>
      <c r="AP19" s="207"/>
      <c r="AQ19" s="208"/>
      <c r="AS19" s="209"/>
      <c r="AT19" s="210"/>
      <c r="AU19" s="211"/>
      <c r="AV19" s="211"/>
      <c r="AW19" s="303" t="str">
        <f t="shared" ref="AW19" si="180">IF(OR(AS19="", AU19=""), "", IF(AND(D19="", F19="", AU19-AS19&lt;=所定労働時間), AU19-AS19, IF(AND(D19&lt;&gt;"", F19&lt;&gt;"", AE19&lt;=所定労働時間, AE19+(AU19-AS19)&lt;=所定労働時間), AU19-AS19, "")))</f>
        <v/>
      </c>
      <c r="AX19" s="303"/>
      <c r="AY19" s="75">
        <f t="shared" si="56"/>
        <v>0</v>
      </c>
      <c r="AZ19" s="88">
        <f t="shared" ref="AZ19" si="181">IF(BB19&lt;&gt;時間初期値,IF(AY19&gt;BB19,AY19-BB19,時間初期値),AY19)</f>
        <v>0</v>
      </c>
      <c r="BA19" s="89">
        <f t="shared" si="8"/>
        <v>0</v>
      </c>
      <c r="BB19" s="90">
        <f t="shared" si="58"/>
        <v>0</v>
      </c>
      <c r="BC19" s="90">
        <f t="shared" si="59"/>
        <v>0</v>
      </c>
      <c r="BD19" s="95">
        <f t="shared" ref="BD19" si="182">D19+所定労働時間+AY19</f>
        <v>0.8125</v>
      </c>
      <c r="BF19" s="109">
        <f t="shared" si="10"/>
        <v>0</v>
      </c>
      <c r="BG19" s="109">
        <f t="shared" si="11"/>
        <v>0</v>
      </c>
      <c r="BH19" s="109">
        <f t="shared" si="12"/>
        <v>0</v>
      </c>
      <c r="BI19" s="110">
        <f t="shared" ref="BI19" si="183">IF(I19="",時間初期値,I19-D19-BF19)</f>
        <v>0</v>
      </c>
      <c r="BJ19" s="111">
        <f t="shared" ref="BJ19" si="184">IF(K19="",時間初期値,K19-D19-BG19-BL19)</f>
        <v>0</v>
      </c>
      <c r="BK19" s="111">
        <f t="shared" ref="BK19" si="185">IF(M19="",時間初期値,M19-D19-BH19-BM19-BL19)</f>
        <v>0</v>
      </c>
      <c r="BL19" s="110">
        <f t="shared" ref="BL19" si="186">IF(BI19&lt;所定労働時間,BF19,時間初期値)</f>
        <v>0</v>
      </c>
      <c r="BM19" s="110">
        <f t="shared" ref="BM19" si="187">IF(BJ19&lt;所定労働時間,BG19,時間初期値)</f>
        <v>0</v>
      </c>
      <c r="BN19" s="110">
        <f t="shared" ref="BN19" si="188">IF(BK19&lt;所定労働時間,BH19,時間初期値)</f>
        <v>0</v>
      </c>
      <c r="BO19" s="110">
        <f t="shared" ref="BO19" si="189">IF(H19&gt;=BD19,BF19,時間初期値)</f>
        <v>0</v>
      </c>
      <c r="BP19" s="110">
        <f t="shared" ref="BP19" si="190">IF(J19&gt;=BD19,BG19,時間初期値)</f>
        <v>0</v>
      </c>
      <c r="BQ19" s="110">
        <f t="shared" ref="BQ19" si="191">IF(L19&gt;=BD19,BH19,時間初期値)</f>
        <v>0</v>
      </c>
      <c r="BR19" s="110" t="str">
        <f t="shared" ref="BR19" si="192">IF(I19&lt;&gt;"",MIN(I19,深夜境界翌朝),"")</f>
        <v/>
      </c>
      <c r="BS19" s="110" t="str">
        <f t="shared" ref="BS19" si="193">IF(K19&lt;&gt;"",MIN(K19,深夜境界翌朝),"")</f>
        <v/>
      </c>
      <c r="BT19" s="110" t="str">
        <f t="shared" ref="BT19" si="194">IF(M19&lt;&gt;"",MIN(M19,深夜境界翌朝),"")</f>
        <v/>
      </c>
      <c r="BU19" s="110">
        <f t="shared" ref="BU19" si="195">MAX(H19,深夜境界夜)</f>
        <v>0.91666666666666663</v>
      </c>
      <c r="BV19" s="110">
        <f t="shared" ref="BV19" si="196">MAX(J19,深夜境界夜)</f>
        <v>0.91666666666666663</v>
      </c>
      <c r="BW19" s="110">
        <f t="shared" ref="BW19" si="197">MAX(L19,深夜境界夜)</f>
        <v>0.91666666666666663</v>
      </c>
      <c r="BX19" s="110">
        <f t="shared" ref="BX19" si="198">IF( AND(BR19&lt;&gt;"",BR19&gt;BU19),BR19-BU19,時間初期値)</f>
        <v>0</v>
      </c>
      <c r="BY19" s="110">
        <f t="shared" ref="BY19" si="199">IF( AND(BS19&lt;&gt;"",BS19&gt;BV19),BS19-BV19,時間初期値)</f>
        <v>0</v>
      </c>
      <c r="BZ19" s="110">
        <f t="shared" ref="BZ19" si="200">IF( AND(BT19&lt;&gt;"",BT19&gt;BW19),BT19-BW19,時間初期値)</f>
        <v>0</v>
      </c>
      <c r="CA19" s="109">
        <f t="shared" ref="CA19" si="201">MIN(F19,深夜境界翌朝)</f>
        <v>0.75</v>
      </c>
      <c r="CB19" s="109">
        <f t="shared" ref="CB19" si="202">MAX(BD19,MAX(D19,深夜境界夜))</f>
        <v>0.91666666666666663</v>
      </c>
      <c r="CC19" s="109">
        <f t="shared" ref="CC19" si="203">IF(F19&lt;BD19,F19,MIN(深夜境界翌朝,BD19))</f>
        <v>0.75</v>
      </c>
      <c r="CD19" s="112">
        <f t="shared" ref="CD19" si="204">MAX(D19,深夜境界夜)</f>
        <v>0.91666666666666663</v>
      </c>
      <c r="CE19" s="110">
        <f t="shared" ref="CE19" si="205">IF(AND(BR19&lt;&gt;"",BR19&gt;BD19),BX19,時間初期値)</f>
        <v>0</v>
      </c>
      <c r="CF19" s="110">
        <f t="shared" ref="CF19" si="206">IF(AND(BS19&lt;&gt;"",BS19&gt;BD19),BY19,時間初期値)</f>
        <v>0</v>
      </c>
      <c r="CG19" s="110">
        <f t="shared" ref="CG19" si="207">IF(AND(BT19&lt;&gt;"",BT19&gt;BD19),BZ19,時間初期値)</f>
        <v>0</v>
      </c>
      <c r="CH19" s="113">
        <f t="shared" ref="CH19" si="208">MIN(F19,深夜境界朝)</f>
        <v>0.20833333333333334</v>
      </c>
      <c r="CI19" s="114">
        <f t="shared" si="87"/>
        <v>0.5</v>
      </c>
      <c r="CJ19" s="115">
        <f t="shared" ref="CJ19" si="209">IF(CH19&gt;CI19,CH19-CI19,時間初期値)</f>
        <v>0</v>
      </c>
      <c r="CK19" s="115" t="str">
        <f t="shared" ref="CK19" si="210">IF(I19&lt;&gt;"",MIN(I19,深夜境界朝),"")</f>
        <v/>
      </c>
      <c r="CL19" s="115" t="str">
        <f t="shared" ref="CL19" si="211">IF(K19&lt;&gt;"",MIN(K19,深夜境界朝),"")</f>
        <v/>
      </c>
      <c r="CM19" s="115" t="str">
        <f t="shared" ref="CM19" si="212">IF(M19&lt;&gt;"",MIN(M19,深夜境界朝),"")</f>
        <v/>
      </c>
      <c r="CN19" s="115">
        <f t="shared" si="41"/>
        <v>0</v>
      </c>
      <c r="CO19" s="115">
        <f t="shared" si="42"/>
        <v>0</v>
      </c>
      <c r="CP19" s="115">
        <f t="shared" si="43"/>
        <v>0</v>
      </c>
      <c r="CQ19" s="115">
        <f t="shared" ref="CQ19" si="213">IF( AND(CK19&lt;&gt;"",CK19&gt;CN19),CK19-CN19,時間初期値)</f>
        <v>0</v>
      </c>
      <c r="CR19" s="115">
        <f t="shared" ref="CR19" si="214">IF( AND(CL19&lt;&gt;"",CL19&gt;CO19),CL19-CO19,時間初期値)</f>
        <v>0</v>
      </c>
      <c r="CS19" s="115">
        <f t="shared" ref="CS19" si="215">IF( AND(CM19&lt;&gt;"",CM19&gt;CP19),CM19-CP19,時間初期値)</f>
        <v>0</v>
      </c>
      <c r="CU19" s="119">
        <f t="shared" si="46"/>
        <v>7</v>
      </c>
      <c r="CV19" s="120" t="str">
        <f>IF(AND(A19&lt;&gt;"",AE19&lt;&gt;"",NOT(ISERROR(VLOOKUP(A19,休日一覧!$A$2:$A$27,1,FALSE)))),"〇","×")</f>
        <v>×</v>
      </c>
      <c r="CW19" s="109">
        <f t="shared" si="47"/>
        <v>0.25</v>
      </c>
      <c r="CX19" s="109">
        <f t="shared" si="48"/>
        <v>0</v>
      </c>
      <c r="CY19" s="119" cm="1">
        <f t="array" ref="CY19">_xlfn.IFS(AND(D19&lt;&gt;"", CY18+1&lt;=7),CY18+1,(AND(D19&lt;&gt;"",CY18=7)),1,TRUE, 0)</f>
        <v>5</v>
      </c>
      <c r="CZ19" s="110">
        <f t="shared" si="49"/>
        <v>0</v>
      </c>
      <c r="DA19" s="135">
        <f t="shared" si="50"/>
        <v>0</v>
      </c>
      <c r="DB19" s="136"/>
    </row>
    <row r="20" spans="1:106" ht="16.899999999999999" customHeight="1">
      <c r="A20" s="193">
        <f>IF(A19="","",IF((A19+1)&gt;(EOMONTH(C3,0)),"",A19+1))</f>
        <v>45236</v>
      </c>
      <c r="B20" s="193"/>
      <c r="C20" s="42" t="str">
        <f t="shared" si="175"/>
        <v>月</v>
      </c>
      <c r="D20" s="194"/>
      <c r="E20" s="195"/>
      <c r="F20" s="194"/>
      <c r="G20" s="195"/>
      <c r="H20" s="57"/>
      <c r="I20" s="56"/>
      <c r="J20" s="57"/>
      <c r="K20" s="56"/>
      <c r="L20" s="57"/>
      <c r="M20" s="56"/>
      <c r="N20" s="196" t="str">
        <f t="shared" ref="N20" si="216">IF(OR(D20="",F20=""),"",IF(T20&lt;W20,W20-T20,時間初期値))</f>
        <v/>
      </c>
      <c r="O20" s="196"/>
      <c r="P20" s="196"/>
      <c r="Q20" s="197" t="str">
        <f t="shared" ref="Q20" si="217">IF(OR(D20="",F20=""),"",IF(CC20&gt;CD20,CC20-CD20+CJ20,時間初期値)+IF(CH20&gt;CI20,CJ20,時間初期値)-BB20)</f>
        <v/>
      </c>
      <c r="R20" s="198"/>
      <c r="S20" s="199"/>
      <c r="T20" s="196" t="str">
        <f t="shared" ref="T20" si="218">IF(OR(D20="",F20=""),"",IF(CA20&gt;CB20,CA20-CB20-BC20,時間初期値))</f>
        <v/>
      </c>
      <c r="U20" s="196"/>
      <c r="V20" s="196"/>
      <c r="W20" s="196" t="str">
        <f t="shared" ref="W20" si="219">IF(OR(D20="",F20=""),"",IF(Z20&gt;所定労働時間,Z20-所定労働時間,時間初期値))</f>
        <v/>
      </c>
      <c r="X20" s="196"/>
      <c r="Y20" s="196"/>
      <c r="Z20" s="196" t="str">
        <f t="shared" si="5"/>
        <v/>
      </c>
      <c r="AA20" s="196"/>
      <c r="AB20" s="39"/>
      <c r="AC20" s="39"/>
      <c r="AD20" s="39"/>
      <c r="AE20" s="196" t="str">
        <f t="shared" si="6"/>
        <v/>
      </c>
      <c r="AF20" s="196"/>
      <c r="AG20" s="203" t="s">
        <v>0</v>
      </c>
      <c r="AH20" s="204"/>
      <c r="AI20" s="205"/>
      <c r="AJ20" s="206" t="s">
        <v>171</v>
      </c>
      <c r="AK20" s="207"/>
      <c r="AL20" s="207"/>
      <c r="AM20" s="207"/>
      <c r="AN20" s="207"/>
      <c r="AO20" s="207"/>
      <c r="AP20" s="207"/>
      <c r="AQ20" s="208"/>
      <c r="AS20" s="209">
        <v>0.5</v>
      </c>
      <c r="AT20" s="210"/>
      <c r="AU20" s="211">
        <v>0.70833333333333337</v>
      </c>
      <c r="AV20" s="211"/>
      <c r="AW20" s="303">
        <f t="shared" ref="AW20" si="220">IF(OR(AS20="", AU20=""), "", IF(AND(D20="", F20="", AU20-AS20&lt;=所定労働時間), AU20-AS20, IF(AND(D20&lt;&gt;"", F20&lt;&gt;"", AE20&lt;=所定労働時間, AE20+(AU20-AS20)&lt;=所定労働時間), AU20-AS20, "")))</f>
        <v>0.20833333333333337</v>
      </c>
      <c r="AX20" s="303"/>
      <c r="AY20" s="75">
        <f t="shared" si="56"/>
        <v>0</v>
      </c>
      <c r="AZ20" s="88">
        <f t="shared" ref="AZ20" si="221">IF(BB20&lt;&gt;時間初期値,IF(AY20&gt;BB20,AY20-BB20,時間初期値),AY20)</f>
        <v>0</v>
      </c>
      <c r="BA20" s="89">
        <f t="shared" si="8"/>
        <v>0</v>
      </c>
      <c r="BB20" s="90">
        <f t="shared" si="58"/>
        <v>0</v>
      </c>
      <c r="BC20" s="90">
        <f t="shared" si="59"/>
        <v>0</v>
      </c>
      <c r="BD20" s="95">
        <f t="shared" ref="BD20" si="222">D20+所定労働時間+AY20</f>
        <v>0.31249999999999994</v>
      </c>
      <c r="BF20" s="109">
        <f t="shared" si="10"/>
        <v>0</v>
      </c>
      <c r="BG20" s="109">
        <f t="shared" si="11"/>
        <v>0</v>
      </c>
      <c r="BH20" s="109">
        <f t="shared" si="12"/>
        <v>0</v>
      </c>
      <c r="BI20" s="110">
        <f t="shared" ref="BI20" si="223">IF(I20="",時間初期値,I20-D20-BF20)</f>
        <v>0</v>
      </c>
      <c r="BJ20" s="111">
        <f t="shared" ref="BJ20" si="224">IF(K20="",時間初期値,K20-D20-BG20-BL20)</f>
        <v>0</v>
      </c>
      <c r="BK20" s="111">
        <f t="shared" ref="BK20" si="225">IF(M20="",時間初期値,M20-D20-BH20-BM20-BL20)</f>
        <v>0</v>
      </c>
      <c r="BL20" s="110">
        <f t="shared" ref="BL20" si="226">IF(BI20&lt;所定労働時間,BF20,時間初期値)</f>
        <v>0</v>
      </c>
      <c r="BM20" s="110">
        <f t="shared" ref="BM20" si="227">IF(BJ20&lt;所定労働時間,BG20,時間初期値)</f>
        <v>0</v>
      </c>
      <c r="BN20" s="110">
        <f t="shared" ref="BN20" si="228">IF(BK20&lt;所定労働時間,BH20,時間初期値)</f>
        <v>0</v>
      </c>
      <c r="BO20" s="110">
        <f t="shared" ref="BO20" si="229">IF(H20&gt;=BD20,BF20,時間初期値)</f>
        <v>0</v>
      </c>
      <c r="BP20" s="110">
        <f t="shared" ref="BP20" si="230">IF(J20&gt;=BD20,BG20,時間初期値)</f>
        <v>0</v>
      </c>
      <c r="BQ20" s="110">
        <f t="shared" ref="BQ20" si="231">IF(L20&gt;=BD20,BH20,時間初期値)</f>
        <v>0</v>
      </c>
      <c r="BR20" s="110" t="str">
        <f t="shared" ref="BR20" si="232">IF(I20&lt;&gt;"",MIN(I20,深夜境界翌朝),"")</f>
        <v/>
      </c>
      <c r="BS20" s="110" t="str">
        <f t="shared" ref="BS20" si="233">IF(K20&lt;&gt;"",MIN(K20,深夜境界翌朝),"")</f>
        <v/>
      </c>
      <c r="BT20" s="110" t="str">
        <f t="shared" ref="BT20" si="234">IF(M20&lt;&gt;"",MIN(M20,深夜境界翌朝),"")</f>
        <v/>
      </c>
      <c r="BU20" s="110">
        <f t="shared" ref="BU20" si="235">MAX(H20,深夜境界夜)</f>
        <v>0.91666666666666663</v>
      </c>
      <c r="BV20" s="110">
        <f t="shared" ref="BV20" si="236">MAX(J20,深夜境界夜)</f>
        <v>0.91666666666666663</v>
      </c>
      <c r="BW20" s="110">
        <f t="shared" ref="BW20" si="237">MAX(L20,深夜境界夜)</f>
        <v>0.91666666666666663</v>
      </c>
      <c r="BX20" s="110">
        <f t="shared" ref="BX20" si="238">IF( AND(BR20&lt;&gt;"",BR20&gt;BU20),BR20-BU20,時間初期値)</f>
        <v>0</v>
      </c>
      <c r="BY20" s="110">
        <f t="shared" ref="BY20" si="239">IF( AND(BS20&lt;&gt;"",BS20&gt;BV20),BS20-BV20,時間初期値)</f>
        <v>0</v>
      </c>
      <c r="BZ20" s="110">
        <f t="shared" ref="BZ20" si="240">IF( AND(BT20&lt;&gt;"",BT20&gt;BW20),BT20-BW20,時間初期値)</f>
        <v>0</v>
      </c>
      <c r="CA20" s="109">
        <f t="shared" ref="CA20" si="241">MIN(F20,深夜境界翌朝)</f>
        <v>1.2083333333333333</v>
      </c>
      <c r="CB20" s="109">
        <f t="shared" ref="CB20" si="242">MAX(BD20,MAX(D20,深夜境界夜))</f>
        <v>0.91666666666666663</v>
      </c>
      <c r="CC20" s="109">
        <f t="shared" ref="CC20" si="243">IF(F20&lt;BD20,F20,MIN(深夜境界翌朝,BD20))</f>
        <v>0</v>
      </c>
      <c r="CD20" s="112">
        <f t="shared" ref="CD20" si="244">MAX(D20,深夜境界夜)</f>
        <v>0.91666666666666663</v>
      </c>
      <c r="CE20" s="110">
        <f t="shared" ref="CE20" si="245">IF(AND(BR20&lt;&gt;"",BR20&gt;BD20),BX20,時間初期値)</f>
        <v>0</v>
      </c>
      <c r="CF20" s="110">
        <f t="shared" ref="CF20" si="246">IF(AND(BS20&lt;&gt;"",BS20&gt;BD20),BY20,時間初期値)</f>
        <v>0</v>
      </c>
      <c r="CG20" s="110">
        <f t="shared" ref="CG20" si="247">IF(AND(BT20&lt;&gt;"",BT20&gt;BD20),BZ20,時間初期値)</f>
        <v>0</v>
      </c>
      <c r="CH20" s="113">
        <f t="shared" ref="CH20" si="248">MIN(F20,深夜境界朝)</f>
        <v>0.20833333333333334</v>
      </c>
      <c r="CI20" s="114">
        <f t="shared" si="87"/>
        <v>0</v>
      </c>
      <c r="CJ20" s="115">
        <f t="shared" ref="CJ20" si="249">IF(CH20&gt;CI20,CH20-CI20,時間初期値)</f>
        <v>0.20833333333333334</v>
      </c>
      <c r="CK20" s="115" t="str">
        <f t="shared" ref="CK20" si="250">IF(I20&lt;&gt;"",MIN(I20,深夜境界朝),"")</f>
        <v/>
      </c>
      <c r="CL20" s="115" t="str">
        <f t="shared" ref="CL20" si="251">IF(K20&lt;&gt;"",MIN(K20,深夜境界朝),"")</f>
        <v/>
      </c>
      <c r="CM20" s="115" t="str">
        <f t="shared" ref="CM20" si="252">IF(M20&lt;&gt;"",MIN(M20,深夜境界朝),"")</f>
        <v/>
      </c>
      <c r="CN20" s="115">
        <f t="shared" si="41"/>
        <v>0</v>
      </c>
      <c r="CO20" s="115">
        <f t="shared" si="42"/>
        <v>0</v>
      </c>
      <c r="CP20" s="115">
        <f t="shared" si="43"/>
        <v>0</v>
      </c>
      <c r="CQ20" s="115">
        <f t="shared" ref="CQ20" si="253">IF( AND(CK20&lt;&gt;"",CK20&gt;CN20),CK20-CN20,時間初期値)</f>
        <v>0</v>
      </c>
      <c r="CR20" s="115">
        <f t="shared" ref="CR20" si="254">IF( AND(CL20&lt;&gt;"",CL20&gt;CO20),CL20-CO20,時間初期値)</f>
        <v>0</v>
      </c>
      <c r="CS20" s="115">
        <f t="shared" ref="CS20" si="255">IF( AND(CM20&lt;&gt;"",CM20&gt;CP20),CM20-CP20,時間初期値)</f>
        <v>0</v>
      </c>
      <c r="CU20" s="119">
        <f t="shared" si="46"/>
        <v>0</v>
      </c>
      <c r="CV20" s="120" t="str">
        <f>IF(AND(A20&lt;&gt;"",AE20&lt;&gt;"",NOT(ISERROR(VLOOKUP(A20,休日一覧!$A$2:$A$27,1,FALSE)))),"〇","×")</f>
        <v>×</v>
      </c>
      <c r="CW20" s="109">
        <f t="shared" si="47"/>
        <v>0</v>
      </c>
      <c r="CX20" s="109">
        <f t="shared" si="48"/>
        <v>0</v>
      </c>
      <c r="CY20" s="119" cm="1">
        <f t="array" ref="CY20">_xlfn.IFS(AND(D20&lt;&gt;"", CY19+1&lt;=7),CY19+1,(AND(D20&lt;&gt;"",CY19=7)),1,TRUE, 0)</f>
        <v>0</v>
      </c>
      <c r="CZ20" s="110">
        <f t="shared" si="49"/>
        <v>0</v>
      </c>
      <c r="DA20" s="135">
        <f t="shared" si="50"/>
        <v>0</v>
      </c>
      <c r="DB20" s="136"/>
    </row>
    <row r="21" spans="1:106" ht="16.5" customHeight="1">
      <c r="A21" s="193">
        <f>IF(A20="","",IF((A20+1)&gt;(EOMONTH(C3,0)),"",A20+1))</f>
        <v>45237</v>
      </c>
      <c r="B21" s="193"/>
      <c r="C21" s="42" t="str">
        <f t="shared" si="175"/>
        <v>火</v>
      </c>
      <c r="D21" s="194">
        <v>0.5</v>
      </c>
      <c r="E21" s="195"/>
      <c r="F21" s="194">
        <v>1.3333333333333333</v>
      </c>
      <c r="G21" s="195"/>
      <c r="H21" s="57">
        <v>0.625</v>
      </c>
      <c r="I21" s="56">
        <v>0.66666666666666663</v>
      </c>
      <c r="J21" s="53">
        <v>0.83333333333333337</v>
      </c>
      <c r="K21" s="54">
        <v>0.875</v>
      </c>
      <c r="L21" s="57"/>
      <c r="M21" s="56"/>
      <c r="N21" s="196">
        <f t="shared" ref="N21" si="256">IF(OR(D21="",F21=""),"",IF(T21&lt;W21,W21-T21,時間初期値))</f>
        <v>0.14583333333333343</v>
      </c>
      <c r="O21" s="196"/>
      <c r="P21" s="196"/>
      <c r="Q21" s="197">
        <f t="shared" ref="Q21" si="257">IF(OR(D21="",F21=""),"",IF(CC21&gt;CD21,CC21-CD21+CJ21,時間初期値)+IF(CH21&gt;CI21,CJ21,時間初期値)-BB21)</f>
        <v>0</v>
      </c>
      <c r="R21" s="198"/>
      <c r="S21" s="199"/>
      <c r="T21" s="196">
        <f t="shared" ref="T21" si="258">IF(OR(D21="",F21=""),"",IF(CA21&gt;CB21,CA21-CB21-BC21,時間初期値))</f>
        <v>0.29166666666666663</v>
      </c>
      <c r="U21" s="196"/>
      <c r="V21" s="196"/>
      <c r="W21" s="196">
        <f t="shared" ref="W21" si="259">IF(OR(D21="",F21=""),"",IF(Z21&gt;所定労働時間,Z21-所定労働時間,時間初期値))</f>
        <v>0.43750000000000006</v>
      </c>
      <c r="X21" s="196"/>
      <c r="Y21" s="196"/>
      <c r="Z21" s="196">
        <f t="shared" si="5"/>
        <v>0.75</v>
      </c>
      <c r="AA21" s="196"/>
      <c r="AB21" s="39"/>
      <c r="AC21" s="39"/>
      <c r="AD21" s="39"/>
      <c r="AE21" s="196">
        <f t="shared" si="6"/>
        <v>0.75</v>
      </c>
      <c r="AF21" s="196"/>
      <c r="AG21" s="203"/>
      <c r="AH21" s="204"/>
      <c r="AI21" s="205"/>
      <c r="AJ21" s="206"/>
      <c r="AK21" s="207"/>
      <c r="AL21" s="207"/>
      <c r="AM21" s="207"/>
      <c r="AN21" s="207"/>
      <c r="AO21" s="207"/>
      <c r="AP21" s="207"/>
      <c r="AQ21" s="208"/>
      <c r="AS21" s="209"/>
      <c r="AT21" s="210"/>
      <c r="AU21" s="211"/>
      <c r="AV21" s="211"/>
      <c r="AW21" s="303" t="str">
        <f t="shared" ref="AW21" si="260">IF(OR(AS21="", AU21=""), "", IF(AND(D21="", F21="", AU21-AS21&lt;=所定労働時間), AU21-AS21, IF(AND(D21&lt;&gt;"", F21&lt;&gt;"", AE21&lt;=所定労働時間, AE21+(AU21-AS21)&lt;=所定労働時間), AU21-AS21, "")))</f>
        <v/>
      </c>
      <c r="AX21" s="303"/>
      <c r="AY21" s="75">
        <f t="shared" si="56"/>
        <v>8.3333333333333259E-2</v>
      </c>
      <c r="AZ21" s="88">
        <f t="shared" ref="AZ21" si="261">IF(BB21&lt;&gt;時間初期値,IF(AY21&gt;BB21,AY21-BB21,時間初期値),AY21)</f>
        <v>8.3333333333333259E-2</v>
      </c>
      <c r="BA21" s="89">
        <f t="shared" si="8"/>
        <v>0</v>
      </c>
      <c r="BB21" s="90">
        <f t="shared" si="58"/>
        <v>0</v>
      </c>
      <c r="BC21" s="90">
        <f t="shared" si="59"/>
        <v>0</v>
      </c>
      <c r="BD21" s="95">
        <f t="shared" ref="BD21" si="262">D21+所定労働時間+AY21</f>
        <v>0.89583333333333326</v>
      </c>
      <c r="BF21" s="109">
        <f t="shared" si="10"/>
        <v>4.166666666666663E-2</v>
      </c>
      <c r="BG21" s="109">
        <f t="shared" si="11"/>
        <v>4.166666666666663E-2</v>
      </c>
      <c r="BH21" s="109">
        <f t="shared" si="12"/>
        <v>0</v>
      </c>
      <c r="BI21" s="110">
        <f t="shared" ref="BI21" si="263">IF(I21="",時間初期値,I21-D21-BF21)</f>
        <v>0.125</v>
      </c>
      <c r="BJ21" s="111">
        <f t="shared" ref="BJ21" si="264">IF(K21="",時間初期値,K21-D21-BG21-BL21)</f>
        <v>0.29166666666666674</v>
      </c>
      <c r="BK21" s="111">
        <f t="shared" ref="BK21" si="265">IF(M21="",時間初期値,M21-D21-BH21-BM21-BL21)</f>
        <v>0</v>
      </c>
      <c r="BL21" s="110">
        <f t="shared" ref="BL21" si="266">IF(BI21&lt;所定労働時間,BF21,時間初期値)</f>
        <v>4.166666666666663E-2</v>
      </c>
      <c r="BM21" s="110">
        <f t="shared" ref="BM21" si="267">IF(BJ21&lt;所定労働時間,BG21,時間初期値)</f>
        <v>4.166666666666663E-2</v>
      </c>
      <c r="BN21" s="110">
        <f t="shared" ref="BN21" si="268">IF(BK21&lt;所定労働時間,BH21,時間初期値)</f>
        <v>0</v>
      </c>
      <c r="BO21" s="110">
        <f t="shared" ref="BO21" si="269">IF(H21&gt;=BD21,BF21,時間初期値)</f>
        <v>0</v>
      </c>
      <c r="BP21" s="110">
        <f t="shared" ref="BP21" si="270">IF(J21&gt;=BD21,BG21,時間初期値)</f>
        <v>0</v>
      </c>
      <c r="BQ21" s="110">
        <f t="shared" ref="BQ21" si="271">IF(L21&gt;=BD21,BH21,時間初期値)</f>
        <v>0</v>
      </c>
      <c r="BR21" s="110">
        <f t="shared" ref="BR21" si="272">IF(I21&lt;&gt;"",MIN(I21,深夜境界翌朝),"")</f>
        <v>0.66666666666666663</v>
      </c>
      <c r="BS21" s="110">
        <f t="shared" ref="BS21" si="273">IF(K21&lt;&gt;"",MIN(K21,深夜境界翌朝),"")</f>
        <v>0.875</v>
      </c>
      <c r="BT21" s="110" t="str">
        <f t="shared" ref="BT21" si="274">IF(M21&lt;&gt;"",MIN(M21,深夜境界翌朝),"")</f>
        <v/>
      </c>
      <c r="BU21" s="110">
        <f t="shared" ref="BU21" si="275">MAX(H21,深夜境界夜)</f>
        <v>0.91666666666666663</v>
      </c>
      <c r="BV21" s="110">
        <f t="shared" ref="BV21" si="276">MAX(J21,深夜境界夜)</f>
        <v>0.91666666666666663</v>
      </c>
      <c r="BW21" s="110">
        <f t="shared" ref="BW21" si="277">MAX(L21,深夜境界夜)</f>
        <v>0.91666666666666663</v>
      </c>
      <c r="BX21" s="110">
        <f t="shared" ref="BX21" si="278">IF( AND(BR21&lt;&gt;"",BR21&gt;BU21),BR21-BU21,時間初期値)</f>
        <v>0</v>
      </c>
      <c r="BY21" s="110">
        <f t="shared" ref="BY21" si="279">IF( AND(BS21&lt;&gt;"",BS21&gt;BV21),BS21-BV21,時間初期値)</f>
        <v>0</v>
      </c>
      <c r="BZ21" s="110">
        <f t="shared" ref="BZ21" si="280">IF( AND(BT21&lt;&gt;"",BT21&gt;BW21),BT21-BW21,時間初期値)</f>
        <v>0</v>
      </c>
      <c r="CA21" s="109">
        <f t="shared" ref="CA21" si="281">MIN(F21,深夜境界翌朝)</f>
        <v>1.2083333333333333</v>
      </c>
      <c r="CB21" s="109">
        <f t="shared" ref="CB21" si="282">MAX(BD21,MAX(D21,深夜境界夜))</f>
        <v>0.91666666666666663</v>
      </c>
      <c r="CC21" s="109">
        <f t="shared" ref="CC21" si="283">IF(F21&lt;BD21,F21,MIN(深夜境界翌朝,BD21))</f>
        <v>0.89583333333333326</v>
      </c>
      <c r="CD21" s="112">
        <f t="shared" ref="CD21" si="284">MAX(D21,深夜境界夜)</f>
        <v>0.91666666666666663</v>
      </c>
      <c r="CE21" s="110">
        <f t="shared" ref="CE21" si="285">IF(AND(BR21&lt;&gt;"",BR21&gt;BD21),BX21,時間初期値)</f>
        <v>0</v>
      </c>
      <c r="CF21" s="110">
        <f t="shared" ref="CF21" si="286">IF(AND(BS21&lt;&gt;"",BS21&gt;BD21),BY21,時間初期値)</f>
        <v>0</v>
      </c>
      <c r="CG21" s="110">
        <f t="shared" ref="CG21" si="287">IF(AND(BT21&lt;&gt;"",BT21&gt;BD21),BZ21,時間初期値)</f>
        <v>0</v>
      </c>
      <c r="CH21" s="113">
        <f t="shared" ref="CH21" si="288">MIN(F21,深夜境界朝)</f>
        <v>0.20833333333333334</v>
      </c>
      <c r="CI21" s="114">
        <f t="shared" si="87"/>
        <v>0.5</v>
      </c>
      <c r="CJ21" s="115">
        <f t="shared" ref="CJ21" si="289">IF(CH21&gt;CI21,CH21-CI21,時間初期値)</f>
        <v>0</v>
      </c>
      <c r="CK21" s="115">
        <f t="shared" ref="CK21" si="290">IF(I21&lt;&gt;"",MIN(I21,深夜境界朝),"")</f>
        <v>0.20833333333333334</v>
      </c>
      <c r="CL21" s="115">
        <f t="shared" ref="CL21" si="291">IF(K21&lt;&gt;"",MIN(K21,深夜境界朝),"")</f>
        <v>0.20833333333333334</v>
      </c>
      <c r="CM21" s="115" t="str">
        <f t="shared" ref="CM21" si="292">IF(M21&lt;&gt;"",MIN(M21,深夜境界朝),"")</f>
        <v/>
      </c>
      <c r="CN21" s="115">
        <f t="shared" si="41"/>
        <v>0.625</v>
      </c>
      <c r="CO21" s="115">
        <f t="shared" si="42"/>
        <v>0.83333333333333337</v>
      </c>
      <c r="CP21" s="115">
        <f t="shared" si="43"/>
        <v>0</v>
      </c>
      <c r="CQ21" s="115">
        <f t="shared" ref="CQ21" si="293">IF( AND(CK21&lt;&gt;"",CK21&gt;CN21),CK21-CN21,時間初期値)</f>
        <v>0</v>
      </c>
      <c r="CR21" s="115">
        <f t="shared" ref="CR21" si="294">IF( AND(CL21&lt;&gt;"",CL21&gt;CO21),CL21-CO21,時間初期値)</f>
        <v>0</v>
      </c>
      <c r="CS21" s="115">
        <f t="shared" ref="CS21" si="295">IF( AND(CM21&lt;&gt;"",CM21&gt;CP21),CM21-CP21,時間初期値)</f>
        <v>0</v>
      </c>
      <c r="CU21" s="119">
        <f t="shared" si="46"/>
        <v>2</v>
      </c>
      <c r="CV21" s="120" t="str">
        <f>IF(AND(A21&lt;&gt;"",AE21&lt;&gt;"",NOT(ISERROR(VLOOKUP(A21,休日一覧!$A$2:$A$27,1,FALSE)))),"〇","×")</f>
        <v>×</v>
      </c>
      <c r="CW21" s="109">
        <f t="shared" si="47"/>
        <v>0</v>
      </c>
      <c r="CX21" s="109">
        <f t="shared" si="48"/>
        <v>0</v>
      </c>
      <c r="CY21" s="119" cm="1">
        <f t="array" ref="CY21">_xlfn.IFS(AND(D21&lt;&gt;"", CY20+1&lt;=7),CY20+1,(AND(D21&lt;&gt;"",CY20=7)),1,TRUE, 0)</f>
        <v>1</v>
      </c>
      <c r="CZ21" s="110">
        <f t="shared" si="49"/>
        <v>0</v>
      </c>
      <c r="DA21" s="135">
        <f t="shared" si="50"/>
        <v>0</v>
      </c>
      <c r="DB21" s="136"/>
    </row>
    <row r="22" spans="1:106" ht="17.100000000000001" customHeight="1">
      <c r="A22" s="193">
        <f>IF(A21="","",IF((A21+1)&gt;(EOMONTH(C3,0)),"",A21+1))</f>
        <v>45238</v>
      </c>
      <c r="B22" s="193"/>
      <c r="C22" s="42" t="str">
        <f t="shared" si="175"/>
        <v>水</v>
      </c>
      <c r="D22" s="194">
        <v>0.875</v>
      </c>
      <c r="E22" s="195"/>
      <c r="F22" s="194">
        <v>1.25</v>
      </c>
      <c r="G22" s="195"/>
      <c r="H22" s="57"/>
      <c r="I22" s="56"/>
      <c r="J22" s="57"/>
      <c r="K22" s="56"/>
      <c r="L22" s="57"/>
      <c r="M22" s="56"/>
      <c r="N22" s="196">
        <f t="shared" ref="N22" si="296">IF(OR(D22="",F22=""),"",IF(T22&lt;W22,W22-T22,時間初期値))</f>
        <v>4.1666666666666796E-2</v>
      </c>
      <c r="O22" s="196"/>
      <c r="P22" s="196"/>
      <c r="Q22" s="197">
        <f t="shared" ref="Q22" si="297">IF(OR(D22="",F22=""),"",IF(CC22&gt;CD22,CC22-CD22+CJ22,時間初期値)+IF(CH22&gt;CI22,CJ22,時間初期値)-BB22)</f>
        <v>0.27083333333333337</v>
      </c>
      <c r="R22" s="198"/>
      <c r="S22" s="199"/>
      <c r="T22" s="196">
        <f t="shared" ref="T22" si="298">IF(OR(D22="",F22=""),"",IF(CA22&gt;CB22,CA22-CB22-BC22,時間初期値))</f>
        <v>2.0833333333333259E-2</v>
      </c>
      <c r="U22" s="196"/>
      <c r="V22" s="196"/>
      <c r="W22" s="196">
        <f t="shared" ref="W22" si="299">IF(OR(D22="",F22=""),"",IF(Z22&gt;所定労働時間,Z22-所定労働時間,時間初期値))</f>
        <v>6.2500000000000056E-2</v>
      </c>
      <c r="X22" s="196"/>
      <c r="Y22" s="196"/>
      <c r="Z22" s="196">
        <f t="shared" si="5"/>
        <v>0.375</v>
      </c>
      <c r="AA22" s="196"/>
      <c r="AB22" s="39"/>
      <c r="AC22" s="39"/>
      <c r="AD22" s="39"/>
      <c r="AE22" s="196">
        <f t="shared" si="6"/>
        <v>0.375</v>
      </c>
      <c r="AF22" s="196"/>
      <c r="AG22" s="203"/>
      <c r="AH22" s="204"/>
      <c r="AI22" s="205"/>
      <c r="AJ22" s="206"/>
      <c r="AK22" s="207"/>
      <c r="AL22" s="207"/>
      <c r="AM22" s="207"/>
      <c r="AN22" s="207"/>
      <c r="AO22" s="207"/>
      <c r="AP22" s="207"/>
      <c r="AQ22" s="208"/>
      <c r="AS22" s="209"/>
      <c r="AT22" s="210"/>
      <c r="AU22" s="211"/>
      <c r="AV22" s="211"/>
      <c r="AW22" s="303" t="str">
        <f t="shared" ref="AW22" si="300">IF(OR(AS22="", AU22=""), "", IF(AND(D22="", F22="", AU22-AS22&lt;=所定労働時間), AU22-AS22, IF(AND(D22&lt;&gt;"", F22&lt;&gt;"", AE22&lt;=所定労働時間, AE22+(AU22-AS22)&lt;=所定労働時間), AU22-AS22, "")))</f>
        <v/>
      </c>
      <c r="AX22" s="303"/>
      <c r="AY22" s="75">
        <f t="shared" si="56"/>
        <v>0</v>
      </c>
      <c r="AZ22" s="88">
        <f t="shared" ref="AZ22" si="301">IF(BB22&lt;&gt;時間初期値,IF(AY22&gt;BB22,AY22-BB22,時間初期値),AY22)</f>
        <v>0</v>
      </c>
      <c r="BA22" s="89">
        <f t="shared" si="8"/>
        <v>0</v>
      </c>
      <c r="BB22" s="90">
        <f t="shared" si="58"/>
        <v>0</v>
      </c>
      <c r="BC22" s="90">
        <f t="shared" si="59"/>
        <v>0</v>
      </c>
      <c r="BD22" s="95">
        <f t="shared" ref="BD22" si="302">D22+所定労働時間+AY22</f>
        <v>1.1875</v>
      </c>
      <c r="BF22" s="109">
        <f t="shared" si="10"/>
        <v>0</v>
      </c>
      <c r="BG22" s="109">
        <f>K22-J22</f>
        <v>0</v>
      </c>
      <c r="BH22" s="109">
        <f>M22-L22</f>
        <v>0</v>
      </c>
      <c r="BI22" s="110">
        <f t="shared" ref="BI22" si="303">IF(I22="",時間初期値,I22-D22-BF22)</f>
        <v>0</v>
      </c>
      <c r="BJ22" s="111">
        <f t="shared" ref="BJ22" si="304">IF(K22="",時間初期値,K22-D22-BG22-BL22)</f>
        <v>0</v>
      </c>
      <c r="BK22" s="111">
        <f t="shared" ref="BK22" si="305">IF(M22="",時間初期値,M22-D22-BH22-BM22-BL22)</f>
        <v>0</v>
      </c>
      <c r="BL22" s="110">
        <f t="shared" ref="BL22" si="306">IF(BI22&lt;所定労働時間,BF22,時間初期値)</f>
        <v>0</v>
      </c>
      <c r="BM22" s="110">
        <f t="shared" ref="BM22" si="307">IF(BJ22&lt;所定労働時間,BG22,時間初期値)</f>
        <v>0</v>
      </c>
      <c r="BN22" s="110">
        <f t="shared" ref="BN22" si="308">IF(BK22&lt;所定労働時間,BH22,時間初期値)</f>
        <v>0</v>
      </c>
      <c r="BO22" s="110">
        <f t="shared" ref="BO22" si="309">IF(H22&gt;=BD22,BF22,時間初期値)</f>
        <v>0</v>
      </c>
      <c r="BP22" s="110">
        <f>IF(J22&gt;=BD22,BG22,時間初期値)</f>
        <v>0</v>
      </c>
      <c r="BQ22" s="110">
        <f>IF(L22&gt;=BD22,BH22,時間初期値)</f>
        <v>0</v>
      </c>
      <c r="BR22" s="110" t="str">
        <f t="shared" ref="BR22" si="310">IF(I22&lt;&gt;"",MIN(I22,深夜境界翌朝),"")</f>
        <v/>
      </c>
      <c r="BS22" s="110" t="str">
        <f t="shared" ref="BS22" si="311">IF(K22&lt;&gt;"",MIN(K22,深夜境界翌朝),"")</f>
        <v/>
      </c>
      <c r="BT22" s="110" t="str">
        <f t="shared" ref="BT22" si="312">IF(M22&lt;&gt;"",MIN(M22,深夜境界翌朝),"")</f>
        <v/>
      </c>
      <c r="BU22" s="110">
        <f t="shared" ref="BU22" si="313">MAX(H22,深夜境界夜)</f>
        <v>0.91666666666666663</v>
      </c>
      <c r="BV22" s="110">
        <f>MAX(J22,深夜境界夜)</f>
        <v>0.91666666666666663</v>
      </c>
      <c r="BW22" s="110">
        <f>MAX(L22,深夜境界夜)</f>
        <v>0.91666666666666663</v>
      </c>
      <c r="BX22" s="110">
        <f t="shared" ref="BX22" si="314">IF( AND(BR22&lt;&gt;"",BR22&gt;BU22),BR22-BU22,時間初期値)</f>
        <v>0</v>
      </c>
      <c r="BY22" s="110">
        <f t="shared" ref="BY22" si="315">IF( AND(BS22&lt;&gt;"",BS22&gt;BV22),BS22-BV22,時間初期値)</f>
        <v>0</v>
      </c>
      <c r="BZ22" s="110">
        <f t="shared" ref="BZ22" si="316">IF( AND(BT22&lt;&gt;"",BT22&gt;BW22),BT22-BW22,時間初期値)</f>
        <v>0</v>
      </c>
      <c r="CA22" s="109">
        <f t="shared" ref="CA22" si="317">MIN(F22,深夜境界翌朝)</f>
        <v>1.2083333333333333</v>
      </c>
      <c r="CB22" s="109">
        <f t="shared" ref="CB22" si="318">MAX(BD22,MAX(D22,深夜境界夜))</f>
        <v>1.1875</v>
      </c>
      <c r="CC22" s="109">
        <f t="shared" ref="CC22" si="319">IF(F22&lt;BD22,F22,MIN(深夜境界翌朝,BD22))</f>
        <v>1.1875</v>
      </c>
      <c r="CD22" s="112">
        <f t="shared" ref="CD22" si="320">MAX(D22,深夜境界夜)</f>
        <v>0.91666666666666663</v>
      </c>
      <c r="CE22" s="110">
        <f t="shared" ref="CE22" si="321">IF(AND(BR22&lt;&gt;"",BR22&gt;BD22),BX22,時間初期値)</f>
        <v>0</v>
      </c>
      <c r="CF22" s="110">
        <f t="shared" ref="CF22" si="322">IF(AND(BS22&lt;&gt;"",BS22&gt;BD22),BY22,時間初期値)</f>
        <v>0</v>
      </c>
      <c r="CG22" s="110">
        <f t="shared" ref="CG22" si="323">IF(AND(BT22&lt;&gt;"",BT22&gt;BD22),BZ22,時間初期値)</f>
        <v>0</v>
      </c>
      <c r="CH22" s="113">
        <f t="shared" ref="CH22" si="324">MIN(F22,深夜境界朝)</f>
        <v>0.20833333333333334</v>
      </c>
      <c r="CI22" s="114">
        <f t="shared" si="87"/>
        <v>0.875</v>
      </c>
      <c r="CJ22" s="115">
        <f t="shared" ref="CJ22" si="325">IF(CH22&gt;CI22,CH22-CI22,時間初期値)</f>
        <v>0</v>
      </c>
      <c r="CK22" s="115" t="str">
        <f t="shared" ref="CK22" si="326">IF(I22&lt;&gt;"",MIN(I22,深夜境界朝),"")</f>
        <v/>
      </c>
      <c r="CL22" s="115" t="str">
        <f t="shared" ref="CL22" si="327">IF(K22&lt;&gt;"",MIN(K22,深夜境界朝),"")</f>
        <v/>
      </c>
      <c r="CM22" s="115" t="str">
        <f t="shared" ref="CM22" si="328">IF(M22&lt;&gt;"",MIN(M22,深夜境界朝),"")</f>
        <v/>
      </c>
      <c r="CN22" s="115">
        <f t="shared" si="41"/>
        <v>0</v>
      </c>
      <c r="CO22" s="115">
        <f>MAX(J22,$BD$5)</f>
        <v>0</v>
      </c>
      <c r="CP22" s="115">
        <f>MAX(L22,$BD$5)</f>
        <v>0</v>
      </c>
      <c r="CQ22" s="115">
        <f t="shared" ref="CQ22" si="329">IF( AND(CK22&lt;&gt;"",CK22&gt;CN22),CK22-CN22,時間初期値)</f>
        <v>0</v>
      </c>
      <c r="CR22" s="115">
        <f t="shared" ref="CR22" si="330">IF( AND(CL22&lt;&gt;"",CL22&gt;CO22),CL22-CO22,時間初期値)</f>
        <v>0</v>
      </c>
      <c r="CS22" s="115">
        <f t="shared" ref="CS22" si="331">IF( AND(CM22&lt;&gt;"",CM22&gt;CP22),CM22-CP22,時間初期値)</f>
        <v>0</v>
      </c>
      <c r="CU22" s="119">
        <f t="shared" si="46"/>
        <v>3</v>
      </c>
      <c r="CV22" s="120" t="str">
        <f>IF(AND(A22&lt;&gt;"",AE22&lt;&gt;"",NOT(ISERROR(VLOOKUP(A22,休日一覧!$A$2:$A$27,1,FALSE)))),"〇","×")</f>
        <v>×</v>
      </c>
      <c r="CW22" s="109">
        <f t="shared" si="47"/>
        <v>0</v>
      </c>
      <c r="CX22" s="109">
        <f t="shared" si="48"/>
        <v>0</v>
      </c>
      <c r="CY22" s="119" cm="1">
        <f t="array" ref="CY22">_xlfn.IFS(AND(D22&lt;&gt;"", CY21+1&lt;=7),CY21+1,(AND(D22&lt;&gt;"",CY21=7)),1,TRUE, 0)</f>
        <v>2</v>
      </c>
      <c r="CZ22" s="110">
        <f t="shared" si="49"/>
        <v>0</v>
      </c>
      <c r="DA22" s="135">
        <f t="shared" si="50"/>
        <v>0</v>
      </c>
      <c r="DB22" s="136"/>
    </row>
    <row r="23" spans="1:106" ht="17.100000000000001" customHeight="1">
      <c r="A23" s="193">
        <f>IF(A22="","",IF((A22+1)&gt;(EOMONTH(C3,0)),"",A22+1))</f>
        <v>45239</v>
      </c>
      <c r="B23" s="193"/>
      <c r="C23" s="42" t="str">
        <f t="shared" si="175"/>
        <v>木</v>
      </c>
      <c r="D23" s="194">
        <v>0.5</v>
      </c>
      <c r="E23" s="195"/>
      <c r="F23" s="194">
        <v>1.0833333333333333</v>
      </c>
      <c r="G23" s="195"/>
      <c r="H23" s="57"/>
      <c r="I23" s="56"/>
      <c r="J23" s="53"/>
      <c r="K23" s="54"/>
      <c r="L23" s="57">
        <v>0.95833333333333337</v>
      </c>
      <c r="M23" s="56">
        <v>1.0625</v>
      </c>
      <c r="N23" s="196">
        <f t="shared" ref="N23" si="332">IF(OR(D23="",F23=""),"",IF(T23&lt;W23,W23-T23,時間初期値))</f>
        <v>0.10416666666666669</v>
      </c>
      <c r="O23" s="196"/>
      <c r="P23" s="196"/>
      <c r="Q23" s="197">
        <f t="shared" ref="Q23" si="333">IF(OR(D23="",F23=""),"",IF(CC23&gt;CD23,CC23-CD23+CJ23,時間初期値)+IF(CH23&gt;CI23,CJ23,時間初期値)-BB23)</f>
        <v>0</v>
      </c>
      <c r="R23" s="198"/>
      <c r="S23" s="199"/>
      <c r="T23" s="196">
        <f t="shared" ref="T23" si="334">IF(OR(D23="",F23=""),"",IF(CA23&gt;CB23,CA23-CB23-BC23,時間初期値))</f>
        <v>6.25E-2</v>
      </c>
      <c r="U23" s="196"/>
      <c r="V23" s="196"/>
      <c r="W23" s="196">
        <f t="shared" ref="W23" si="335">IF(OR(D23="",F23=""),"",IF(Z23&gt;所定労働時間,Z23-所定労働時間,時間初期値))</f>
        <v>0.16666666666666669</v>
      </c>
      <c r="X23" s="196"/>
      <c r="Y23" s="196"/>
      <c r="Z23" s="196">
        <f t="shared" si="5"/>
        <v>0.47916666666666663</v>
      </c>
      <c r="AA23" s="196"/>
      <c r="AB23" s="39"/>
      <c r="AC23" s="39"/>
      <c r="AD23" s="39"/>
      <c r="AE23" s="196">
        <f t="shared" si="6"/>
        <v>0.47916666666666669</v>
      </c>
      <c r="AF23" s="196"/>
      <c r="AG23" s="203"/>
      <c r="AH23" s="204"/>
      <c r="AI23" s="205"/>
      <c r="AJ23" s="206"/>
      <c r="AK23" s="207"/>
      <c r="AL23" s="207"/>
      <c r="AM23" s="207"/>
      <c r="AN23" s="207"/>
      <c r="AO23" s="207"/>
      <c r="AP23" s="207"/>
      <c r="AQ23" s="208"/>
      <c r="AS23" s="209"/>
      <c r="AT23" s="210"/>
      <c r="AU23" s="211"/>
      <c r="AV23" s="211"/>
      <c r="AW23" s="303" t="str">
        <f t="shared" ref="AW23" si="336">IF(OR(AS23="", AU23=""), "", IF(AND(D23="", F23="", AU23-AS23&lt;=所定労働時間), AU23-AS23, IF(AND(D23&lt;&gt;"", F23&lt;&gt;"", AE23&lt;=所定労働時間, AE23+(AU23-AS23)&lt;=所定労働時間), AU23-AS23, "")))</f>
        <v/>
      </c>
      <c r="AX23" s="303"/>
      <c r="AY23" s="75">
        <f t="shared" si="56"/>
        <v>0</v>
      </c>
      <c r="AZ23" s="88">
        <f t="shared" ref="AZ23" si="337">IF(BB23&lt;&gt;時間初期値,IF(AY23&gt;BB23,AY23-BB23,時間初期値),AY23)</f>
        <v>0</v>
      </c>
      <c r="BA23" s="89">
        <f t="shared" si="8"/>
        <v>0</v>
      </c>
      <c r="BB23" s="90">
        <f t="shared" si="58"/>
        <v>0</v>
      </c>
      <c r="BC23" s="90">
        <f t="shared" si="59"/>
        <v>0.10416666666666663</v>
      </c>
      <c r="BD23" s="95">
        <f t="shared" ref="BD23" si="338">D23+所定労働時間+AY23</f>
        <v>0.8125</v>
      </c>
      <c r="BF23" s="109">
        <f t="shared" si="10"/>
        <v>0</v>
      </c>
      <c r="BG23" s="109">
        <f t="shared" ref="BG23:BG42" si="339">K23-J23</f>
        <v>0</v>
      </c>
      <c r="BH23" s="109">
        <f t="shared" ref="BH23:BH45" si="340">M23-L23</f>
        <v>0.10416666666666663</v>
      </c>
      <c r="BI23" s="110">
        <f t="shared" ref="BI23" si="341">IF(I23="",時間初期値,I23-D23-BF23)</f>
        <v>0</v>
      </c>
      <c r="BJ23" s="111">
        <f t="shared" ref="BJ23" si="342">IF(K23="",時間初期値,K23-D23-BG23-BL23)</f>
        <v>0</v>
      </c>
      <c r="BK23" s="111">
        <f t="shared" ref="BK23" si="343">IF(M23="",時間初期値,M23-D23-BH23-BM23-BL23)</f>
        <v>0.45833333333333337</v>
      </c>
      <c r="BL23" s="110">
        <f t="shared" ref="BL23" si="344">IF(BI23&lt;所定労働時間,BF23,時間初期値)</f>
        <v>0</v>
      </c>
      <c r="BM23" s="110">
        <f t="shared" ref="BM23" si="345">IF(BJ23&lt;所定労働時間,BG23,時間初期値)</f>
        <v>0</v>
      </c>
      <c r="BN23" s="110">
        <f t="shared" ref="BN23" si="346">IF(BK23&lt;所定労働時間,BH23,時間初期値)</f>
        <v>0</v>
      </c>
      <c r="BO23" s="110">
        <f t="shared" ref="BO23" si="347">IF(H23&gt;=BD23,BF23,時間初期値)</f>
        <v>0</v>
      </c>
      <c r="BP23" s="110">
        <f t="shared" ref="BP23" si="348">IF(J23&gt;=BD23,BG23,時間初期値)</f>
        <v>0</v>
      </c>
      <c r="BQ23" s="110">
        <f t="shared" ref="BQ23" si="349">IF(L23&gt;=BD23,BH23,時間初期値)</f>
        <v>0.10416666666666663</v>
      </c>
      <c r="BR23" s="110" t="str">
        <f t="shared" ref="BR23" si="350">IF(I23&lt;&gt;"",MIN(I23,深夜境界翌朝),"")</f>
        <v/>
      </c>
      <c r="BS23" s="110" t="str">
        <f t="shared" ref="BS23" si="351">IF(K23&lt;&gt;"",MIN(K23,深夜境界翌朝),"")</f>
        <v/>
      </c>
      <c r="BT23" s="110">
        <f t="shared" ref="BT23" si="352">IF(M23&lt;&gt;"",MIN(M23,深夜境界翌朝),"")</f>
        <v>1.0625</v>
      </c>
      <c r="BU23" s="110">
        <f t="shared" ref="BU23" si="353">MAX(H23,深夜境界夜)</f>
        <v>0.91666666666666663</v>
      </c>
      <c r="BV23" s="110">
        <f t="shared" ref="BV23" si="354">MAX(J23,深夜境界夜)</f>
        <v>0.91666666666666663</v>
      </c>
      <c r="BW23" s="110">
        <f t="shared" ref="BW23" si="355">MAX(L23,深夜境界夜)</f>
        <v>0.95833333333333337</v>
      </c>
      <c r="BX23" s="110">
        <f t="shared" ref="BX23" si="356">IF( AND(BR23&lt;&gt;"",BR23&gt;BU23),BR23-BU23,時間初期値)</f>
        <v>0</v>
      </c>
      <c r="BY23" s="110">
        <f t="shared" ref="BY23" si="357">IF( AND(BS23&lt;&gt;"",BS23&gt;BV23),BS23-BV23,時間初期値)</f>
        <v>0</v>
      </c>
      <c r="BZ23" s="110">
        <f t="shared" ref="BZ23" si="358">IF( AND(BT23&lt;&gt;"",BT23&gt;BW23),BT23-BW23,時間初期値)</f>
        <v>0.10416666666666663</v>
      </c>
      <c r="CA23" s="109">
        <f t="shared" ref="CA23" si="359">MIN(F23,深夜境界翌朝)</f>
        <v>1.0833333333333333</v>
      </c>
      <c r="CB23" s="109">
        <f t="shared" ref="CB23" si="360">MAX(BD23,MAX(D23,深夜境界夜))</f>
        <v>0.91666666666666663</v>
      </c>
      <c r="CC23" s="109">
        <f t="shared" ref="CC23" si="361">IF(F23&lt;BD23,F23,MIN(深夜境界翌朝,BD23))</f>
        <v>0.8125</v>
      </c>
      <c r="CD23" s="112">
        <f t="shared" ref="CD23" si="362">MAX(D23,深夜境界夜)</f>
        <v>0.91666666666666663</v>
      </c>
      <c r="CE23" s="110">
        <f t="shared" ref="CE23" si="363">IF(AND(BR23&lt;&gt;"",BR23&gt;BD23),BX23,時間初期値)</f>
        <v>0</v>
      </c>
      <c r="CF23" s="110">
        <f t="shared" ref="CF23" si="364">IF(AND(BS23&lt;&gt;"",BS23&gt;BD23),BY23,時間初期値)</f>
        <v>0</v>
      </c>
      <c r="CG23" s="110">
        <f t="shared" ref="CG23" si="365">IF(AND(BT23&lt;&gt;"",BT23&gt;BD23),BZ23,時間初期値)</f>
        <v>0.10416666666666663</v>
      </c>
      <c r="CH23" s="113">
        <f t="shared" ref="CH23" si="366">MIN(F23,深夜境界朝)</f>
        <v>0.20833333333333334</v>
      </c>
      <c r="CI23" s="114">
        <f t="shared" si="87"/>
        <v>0.5</v>
      </c>
      <c r="CJ23" s="115">
        <f t="shared" ref="CJ23" si="367">IF(CH23&gt;CI23,CH23-CI23,時間初期値)</f>
        <v>0</v>
      </c>
      <c r="CK23" s="115" t="str">
        <f t="shared" ref="CK23" si="368">IF(I23&lt;&gt;"",MIN(I23,深夜境界朝),"")</f>
        <v/>
      </c>
      <c r="CL23" s="115" t="str">
        <f t="shared" ref="CL23" si="369">IF(K23&lt;&gt;"",MIN(K23,深夜境界朝),"")</f>
        <v/>
      </c>
      <c r="CM23" s="115">
        <f t="shared" ref="CM23" si="370">IF(M23&lt;&gt;"",MIN(M23,深夜境界朝),"")</f>
        <v>0.20833333333333334</v>
      </c>
      <c r="CN23" s="115">
        <f t="shared" si="41"/>
        <v>0</v>
      </c>
      <c r="CO23" s="115">
        <f t="shared" ref="CO23:CO35" si="371">MAX(J23,$BD$5)</f>
        <v>0</v>
      </c>
      <c r="CP23" s="115">
        <f t="shared" ref="CP23:CP45" si="372">MAX(L23,$BD$5)</f>
        <v>0.95833333333333337</v>
      </c>
      <c r="CQ23" s="115">
        <f t="shared" ref="CQ23" si="373">IF( AND(CK23&lt;&gt;"",CK23&gt;CN23),CK23-CN23,時間初期値)</f>
        <v>0</v>
      </c>
      <c r="CR23" s="115">
        <f t="shared" ref="CR23" si="374">IF( AND(CL23&lt;&gt;"",CL23&gt;CO23),CL23-CO23,時間初期値)</f>
        <v>0</v>
      </c>
      <c r="CS23" s="115">
        <f t="shared" ref="CS23" si="375">IF( AND(CM23&lt;&gt;"",CM23&gt;CP23),CM23-CP23,時間初期値)</f>
        <v>0</v>
      </c>
      <c r="CU23" s="119">
        <f t="shared" si="46"/>
        <v>4</v>
      </c>
      <c r="CV23" s="120" t="str">
        <f>IF(AND(A23&lt;&gt;"",AE23&lt;&gt;"",NOT(ISERROR(VLOOKUP(A23,休日一覧!$A$2:$A$27,1,FALSE)))),"〇","×")</f>
        <v>×</v>
      </c>
      <c r="CW23" s="109">
        <f t="shared" si="47"/>
        <v>0</v>
      </c>
      <c r="CX23" s="109">
        <f t="shared" si="48"/>
        <v>0</v>
      </c>
      <c r="CY23" s="119" cm="1">
        <f t="array" ref="CY23">_xlfn.IFS(AND(D23&lt;&gt;"", CY22+1&lt;=7),CY22+1,(AND(D23&lt;&gt;"",CY22=7)),1,TRUE, 0)</f>
        <v>3</v>
      </c>
      <c r="CZ23" s="110">
        <f t="shared" si="49"/>
        <v>0</v>
      </c>
      <c r="DA23" s="135">
        <f t="shared" si="50"/>
        <v>0</v>
      </c>
      <c r="DB23" s="136"/>
    </row>
    <row r="24" spans="1:106" ht="17.100000000000001" customHeight="1">
      <c r="A24" s="193">
        <f>IF(A23="","",IF((A23+1)&gt;(EOMONTH(C3,0)),"",A23+1))</f>
        <v>45240</v>
      </c>
      <c r="B24" s="193"/>
      <c r="C24" s="42" t="str">
        <f t="shared" si="175"/>
        <v>金</v>
      </c>
      <c r="D24" s="194">
        <v>0.5</v>
      </c>
      <c r="E24" s="195"/>
      <c r="F24" s="194">
        <v>1.0416666666666667</v>
      </c>
      <c r="G24" s="195"/>
      <c r="H24" s="57"/>
      <c r="I24" s="56"/>
      <c r="J24" s="53"/>
      <c r="K24" s="54"/>
      <c r="L24" s="57">
        <v>0.5</v>
      </c>
      <c r="M24" s="56">
        <v>0.54166666666666663</v>
      </c>
      <c r="N24" s="196">
        <f t="shared" ref="N24" si="376">IF(OR(D24="",F24=""),"",IF(T24&lt;W24,W24-T24,時間初期値))</f>
        <v>6.2500000000000056E-2</v>
      </c>
      <c r="O24" s="196"/>
      <c r="P24" s="196"/>
      <c r="Q24" s="197">
        <f t="shared" ref="Q24" si="377">IF(OR(D24="",F24=""),"",IF(CC24&gt;CD24,CC24-CD24+CJ24,時間初期値)+IF(CH24&gt;CI24,CJ24,時間初期値)-BB24)</f>
        <v>0</v>
      </c>
      <c r="R24" s="198"/>
      <c r="S24" s="199"/>
      <c r="T24" s="196">
        <f t="shared" ref="T24" si="378">IF(OR(D24="",F24=""),"",IF(CA24&gt;CB24,CA24-CB24-BC24,時間初期値))</f>
        <v>0.12500000000000011</v>
      </c>
      <c r="U24" s="196"/>
      <c r="V24" s="196"/>
      <c r="W24" s="196">
        <f t="shared" ref="W24" si="379">IF(OR(D24="",F24=""),"",IF(Z24&gt;所定労働時間,Z24-所定労働時間,時間初期値))</f>
        <v>0.18750000000000017</v>
      </c>
      <c r="X24" s="196"/>
      <c r="Y24" s="196"/>
      <c r="Z24" s="196">
        <f t="shared" si="5"/>
        <v>0.50000000000000011</v>
      </c>
      <c r="AA24" s="196"/>
      <c r="AB24" s="39"/>
      <c r="AC24" s="39"/>
      <c r="AD24" s="39"/>
      <c r="AE24" s="196">
        <f t="shared" si="6"/>
        <v>0.5</v>
      </c>
      <c r="AF24" s="196"/>
      <c r="AG24" s="203"/>
      <c r="AH24" s="204"/>
      <c r="AI24" s="205"/>
      <c r="AJ24" s="206"/>
      <c r="AK24" s="207"/>
      <c r="AL24" s="207"/>
      <c r="AM24" s="207"/>
      <c r="AN24" s="207"/>
      <c r="AO24" s="207"/>
      <c r="AP24" s="207"/>
      <c r="AQ24" s="208"/>
      <c r="AS24" s="209"/>
      <c r="AT24" s="210"/>
      <c r="AU24" s="211"/>
      <c r="AV24" s="211"/>
      <c r="AW24" s="303" t="str">
        <f t="shared" ref="AW24" si="380">IF(OR(AS24="", AU24=""), "", IF(AND(D24="", F24="", AU24-AS24&lt;=所定労働時間), AU24-AS24, IF(AND(D24&lt;&gt;"", F24&lt;&gt;"", AE24&lt;=所定労働時間, AE24+(AU24-AS24)&lt;=所定労働時間), AU24-AS24, "")))</f>
        <v/>
      </c>
      <c r="AX24" s="303"/>
      <c r="AY24" s="75">
        <f t="shared" si="56"/>
        <v>4.166666666666663E-2</v>
      </c>
      <c r="AZ24" s="88">
        <f t="shared" ref="AZ24" si="381">IF(BB24&lt;&gt;時間初期値,IF(AY24&gt;BB24,AY24-BB24,時間初期値),AY24)</f>
        <v>4.166666666666663E-2</v>
      </c>
      <c r="BA24" s="89">
        <f t="shared" si="8"/>
        <v>0</v>
      </c>
      <c r="BB24" s="90">
        <f t="shared" si="58"/>
        <v>0</v>
      </c>
      <c r="BC24" s="90">
        <f t="shared" si="59"/>
        <v>0</v>
      </c>
      <c r="BD24" s="95">
        <f t="shared" ref="BD24" si="382">D24+所定労働時間+AY24</f>
        <v>0.85416666666666663</v>
      </c>
      <c r="BF24" s="109">
        <f t="shared" si="10"/>
        <v>0</v>
      </c>
      <c r="BG24" s="109">
        <f t="shared" si="339"/>
        <v>0</v>
      </c>
      <c r="BH24" s="109">
        <f t="shared" si="340"/>
        <v>4.166666666666663E-2</v>
      </c>
      <c r="BI24" s="110">
        <f t="shared" ref="BI24" si="383">IF(I24="",時間初期値,I24-D24-BF24)</f>
        <v>0</v>
      </c>
      <c r="BJ24" s="111">
        <f t="shared" ref="BJ24" si="384">IF(K24="",時間初期値,K24-D24-BG24-BL24)</f>
        <v>0</v>
      </c>
      <c r="BK24" s="111">
        <f t="shared" ref="BK24" si="385">IF(M24="",時間初期値,M24-D24-BH24-BM24-BL24)</f>
        <v>0</v>
      </c>
      <c r="BL24" s="110">
        <f t="shared" ref="BL24" si="386">IF(BI24&lt;所定労働時間,BF24,時間初期値)</f>
        <v>0</v>
      </c>
      <c r="BM24" s="110">
        <f t="shared" ref="BM24" si="387">IF(BJ24&lt;所定労働時間,BG24,時間初期値)</f>
        <v>0</v>
      </c>
      <c r="BN24" s="110">
        <f t="shared" ref="BN24" si="388">IF(BK24&lt;所定労働時間,BH24,時間初期値)</f>
        <v>4.166666666666663E-2</v>
      </c>
      <c r="BO24" s="110">
        <f t="shared" ref="BO24" si="389">IF(H24&gt;=BD24,BF24,時間初期値)</f>
        <v>0</v>
      </c>
      <c r="BP24" s="110">
        <f t="shared" ref="BP24" si="390">IF(J24&gt;=BD24,BG24,時間初期値)</f>
        <v>0</v>
      </c>
      <c r="BQ24" s="110">
        <f t="shared" ref="BQ24" si="391">IF(L24&gt;=BD24,BH24,時間初期値)</f>
        <v>0</v>
      </c>
      <c r="BR24" s="110" t="str">
        <f t="shared" ref="BR24" si="392">IF(I24&lt;&gt;"",MIN(I24,深夜境界翌朝),"")</f>
        <v/>
      </c>
      <c r="BS24" s="110" t="str">
        <f t="shared" ref="BS24" si="393">IF(K24&lt;&gt;"",MIN(K24,深夜境界翌朝),"")</f>
        <v/>
      </c>
      <c r="BT24" s="110">
        <f t="shared" ref="BT24" si="394">IF(M24&lt;&gt;"",MIN(M24,深夜境界翌朝),"")</f>
        <v>0.54166666666666663</v>
      </c>
      <c r="BU24" s="110">
        <f t="shared" ref="BU24" si="395">MAX(H24,深夜境界夜)</f>
        <v>0.91666666666666663</v>
      </c>
      <c r="BV24" s="110">
        <f t="shared" ref="BV24" si="396">MAX(J24,深夜境界夜)</f>
        <v>0.91666666666666663</v>
      </c>
      <c r="BW24" s="110">
        <f t="shared" ref="BW24" si="397">MAX(L24,深夜境界夜)</f>
        <v>0.91666666666666663</v>
      </c>
      <c r="BX24" s="110">
        <f t="shared" ref="BX24" si="398">IF( AND(BR24&lt;&gt;"",BR24&gt;BU24),BR24-BU24,時間初期値)</f>
        <v>0</v>
      </c>
      <c r="BY24" s="110">
        <f t="shared" ref="BY24" si="399">IF( AND(BS24&lt;&gt;"",BS24&gt;BV24),BS24-BV24,時間初期値)</f>
        <v>0</v>
      </c>
      <c r="BZ24" s="110">
        <f t="shared" ref="BZ24" si="400">IF( AND(BT24&lt;&gt;"",BT24&gt;BW24),BT24-BW24,時間初期値)</f>
        <v>0</v>
      </c>
      <c r="CA24" s="109">
        <f t="shared" ref="CA24" si="401">MIN(F24,深夜境界翌朝)</f>
        <v>1.0416666666666667</v>
      </c>
      <c r="CB24" s="109">
        <f t="shared" ref="CB24" si="402">MAX(BD24,MAX(D24,深夜境界夜))</f>
        <v>0.91666666666666663</v>
      </c>
      <c r="CC24" s="109">
        <f t="shared" ref="CC24" si="403">IF(F24&lt;BD24,F24,MIN(深夜境界翌朝,BD24))</f>
        <v>0.85416666666666663</v>
      </c>
      <c r="CD24" s="112">
        <f t="shared" ref="CD24" si="404">MAX(D24,深夜境界夜)</f>
        <v>0.91666666666666663</v>
      </c>
      <c r="CE24" s="110">
        <f t="shared" ref="CE24" si="405">IF(AND(BR24&lt;&gt;"",BR24&gt;BD24),BX24,時間初期値)</f>
        <v>0</v>
      </c>
      <c r="CF24" s="110">
        <f t="shared" ref="CF24" si="406">IF(AND(BS24&lt;&gt;"",BS24&gt;BD24),BY24,時間初期値)</f>
        <v>0</v>
      </c>
      <c r="CG24" s="110">
        <f t="shared" ref="CG24" si="407">IF(AND(BT24&lt;&gt;"",BT24&gt;BD24),BZ24,時間初期値)</f>
        <v>0</v>
      </c>
      <c r="CH24" s="113">
        <f t="shared" ref="CH24" si="408">MIN(F24,深夜境界朝)</f>
        <v>0.20833333333333334</v>
      </c>
      <c r="CI24" s="114">
        <f t="shared" si="87"/>
        <v>0.5</v>
      </c>
      <c r="CJ24" s="115">
        <f t="shared" ref="CJ24" si="409">IF(CH24&gt;CI24,CH24-CI24,時間初期値)</f>
        <v>0</v>
      </c>
      <c r="CK24" s="115" t="str">
        <f t="shared" ref="CK24" si="410">IF(I24&lt;&gt;"",MIN(I24,深夜境界朝),"")</f>
        <v/>
      </c>
      <c r="CL24" s="115" t="str">
        <f t="shared" ref="CL24" si="411">IF(K24&lt;&gt;"",MIN(K24,深夜境界朝),"")</f>
        <v/>
      </c>
      <c r="CM24" s="115">
        <f t="shared" ref="CM24" si="412">IF(M24&lt;&gt;"",MIN(M24,深夜境界朝),"")</f>
        <v>0.20833333333333334</v>
      </c>
      <c r="CN24" s="115">
        <f t="shared" si="41"/>
        <v>0</v>
      </c>
      <c r="CO24" s="115">
        <f t="shared" si="371"/>
        <v>0</v>
      </c>
      <c r="CP24" s="115">
        <f t="shared" si="372"/>
        <v>0.5</v>
      </c>
      <c r="CQ24" s="115">
        <f t="shared" ref="CQ24" si="413">IF( AND(CK24&lt;&gt;"",CK24&gt;CN24),CK24-CN24,時間初期値)</f>
        <v>0</v>
      </c>
      <c r="CR24" s="115">
        <f t="shared" ref="CR24" si="414">IF( AND(CL24&lt;&gt;"",CL24&gt;CO24),CL24-CO24,時間初期値)</f>
        <v>0</v>
      </c>
      <c r="CS24" s="115">
        <f t="shared" ref="CS24" si="415">IF( AND(CM24&lt;&gt;"",CM24&gt;CP24),CM24-CP24,時間初期値)</f>
        <v>0</v>
      </c>
      <c r="CU24" s="119">
        <f t="shared" si="46"/>
        <v>5</v>
      </c>
      <c r="CV24" s="120" t="str">
        <f>IF(AND(A24&lt;&gt;"",AE24&lt;&gt;"",NOT(ISERROR(VLOOKUP(A24,休日一覧!$A$2:$A$27,1,FALSE)))),"〇","×")</f>
        <v>×</v>
      </c>
      <c r="CW24" s="109">
        <f t="shared" si="47"/>
        <v>0</v>
      </c>
      <c r="CX24" s="109">
        <f t="shared" si="48"/>
        <v>0</v>
      </c>
      <c r="CY24" s="119" cm="1">
        <f t="array" ref="CY24">_xlfn.IFS(AND(D24&lt;&gt;"", CY23+1&lt;=7),CY23+1,(AND(D24&lt;&gt;"",CY23=7)),1,TRUE, 0)</f>
        <v>4</v>
      </c>
      <c r="CZ24" s="110">
        <f t="shared" si="49"/>
        <v>0</v>
      </c>
      <c r="DA24" s="135">
        <f t="shared" si="50"/>
        <v>0</v>
      </c>
      <c r="DB24" s="136"/>
    </row>
    <row r="25" spans="1:106" ht="17.100000000000001" customHeight="1">
      <c r="A25" s="193">
        <f>IF(A24="","",IF((A24+1)&gt;(EOMONTH(C3,0)),"",A24+1))</f>
        <v>45241</v>
      </c>
      <c r="B25" s="193"/>
      <c r="C25" s="42" t="str">
        <f t="shared" si="175"/>
        <v>土</v>
      </c>
      <c r="D25" s="194"/>
      <c r="E25" s="195"/>
      <c r="F25" s="194"/>
      <c r="G25" s="195"/>
      <c r="H25" s="57"/>
      <c r="I25" s="56"/>
      <c r="J25" s="53"/>
      <c r="K25" s="54"/>
      <c r="L25" s="57"/>
      <c r="M25" s="56"/>
      <c r="N25" s="196" t="str">
        <f t="shared" ref="N25" si="416">IF(OR(D25="",F25=""),"",IF(T25&lt;W25,W25-T25,時間初期値))</f>
        <v/>
      </c>
      <c r="O25" s="196"/>
      <c r="P25" s="196"/>
      <c r="Q25" s="197" t="str">
        <f t="shared" ref="Q25" si="417">IF(OR(D25="",F25=""),"",IF(CC25&gt;CD25,CC25-CD25+CJ25,時間初期値)+IF(CH25&gt;CI25,CJ25,時間初期値)-BB25)</f>
        <v/>
      </c>
      <c r="R25" s="198"/>
      <c r="S25" s="199"/>
      <c r="T25" s="196" t="str">
        <f t="shared" ref="T25" si="418">IF(OR(D25="",F25=""),"",IF(CA25&gt;CB25,CA25-CB25-BC25,時間初期値))</f>
        <v/>
      </c>
      <c r="U25" s="196"/>
      <c r="V25" s="196"/>
      <c r="W25" s="196" t="str">
        <f t="shared" ref="W25" si="419">IF(OR(D25="",F25=""),"",IF(Z25&gt;所定労働時間,Z25-所定労働時間,時間初期値))</f>
        <v/>
      </c>
      <c r="X25" s="196"/>
      <c r="Y25" s="196"/>
      <c r="Z25" s="196" t="str">
        <f t="shared" si="5"/>
        <v/>
      </c>
      <c r="AA25" s="196"/>
      <c r="AB25" s="39"/>
      <c r="AC25" s="39"/>
      <c r="AD25" s="39"/>
      <c r="AE25" s="196" t="str">
        <f t="shared" si="6"/>
        <v/>
      </c>
      <c r="AF25" s="196"/>
      <c r="AG25" s="203"/>
      <c r="AH25" s="204"/>
      <c r="AI25" s="205"/>
      <c r="AJ25" s="206"/>
      <c r="AK25" s="207"/>
      <c r="AL25" s="207"/>
      <c r="AM25" s="207"/>
      <c r="AN25" s="207"/>
      <c r="AO25" s="207"/>
      <c r="AP25" s="207"/>
      <c r="AQ25" s="208"/>
      <c r="AS25" s="209"/>
      <c r="AT25" s="210"/>
      <c r="AU25" s="211"/>
      <c r="AV25" s="211"/>
      <c r="AW25" s="303" t="str">
        <f t="shared" ref="AW25" si="420">IF(OR(AS25="", AU25=""), "", IF(AND(D25="", F25="", AU25-AS25&lt;=所定労働時間), AU25-AS25, IF(AND(D25&lt;&gt;"", F25&lt;&gt;"", AE25&lt;=所定労働時間, AE25+(AU25-AS25)&lt;=所定労働時間), AU25-AS25, "")))</f>
        <v/>
      </c>
      <c r="AX25" s="303"/>
      <c r="AY25" s="75">
        <f t="shared" si="56"/>
        <v>0</v>
      </c>
      <c r="AZ25" s="88">
        <f t="shared" ref="AZ25" si="421">IF(BB25&lt;&gt;時間初期値,IF(AY25&gt;BB25,AY25-BB25,時間初期値),AY25)</f>
        <v>0</v>
      </c>
      <c r="BA25" s="89">
        <f t="shared" si="8"/>
        <v>0</v>
      </c>
      <c r="BB25" s="90">
        <f t="shared" si="58"/>
        <v>0</v>
      </c>
      <c r="BC25" s="90">
        <f t="shared" si="59"/>
        <v>0</v>
      </c>
      <c r="BD25" s="95">
        <f t="shared" ref="BD25" si="422">D25+所定労働時間+AY25</f>
        <v>0.31249999999999994</v>
      </c>
      <c r="BF25" s="109">
        <f t="shared" si="10"/>
        <v>0</v>
      </c>
      <c r="BG25" s="109">
        <f t="shared" si="339"/>
        <v>0</v>
      </c>
      <c r="BH25" s="109">
        <f t="shared" si="340"/>
        <v>0</v>
      </c>
      <c r="BI25" s="110">
        <f t="shared" ref="BI25" si="423">IF(I25="",時間初期値,I25-D25-BF25)</f>
        <v>0</v>
      </c>
      <c r="BJ25" s="111">
        <f t="shared" ref="BJ25" si="424">IF(K25="",時間初期値,K25-D25-BG25-BL25)</f>
        <v>0</v>
      </c>
      <c r="BK25" s="111">
        <f t="shared" ref="BK25" si="425">IF(M25="",時間初期値,M25-D25-BH25-BM25-BL25)</f>
        <v>0</v>
      </c>
      <c r="BL25" s="110">
        <f t="shared" ref="BL25" si="426">IF(BI25&lt;所定労働時間,BF25,時間初期値)</f>
        <v>0</v>
      </c>
      <c r="BM25" s="110">
        <f t="shared" ref="BM25" si="427">IF(BJ25&lt;所定労働時間,BG25,時間初期値)</f>
        <v>0</v>
      </c>
      <c r="BN25" s="110">
        <f t="shared" ref="BN25" si="428">IF(BK25&lt;所定労働時間,BH25,時間初期値)</f>
        <v>0</v>
      </c>
      <c r="BO25" s="110">
        <f t="shared" ref="BO25" si="429">IF(H25&gt;=BD25,BF25,時間初期値)</f>
        <v>0</v>
      </c>
      <c r="BP25" s="110">
        <f t="shared" ref="BP25" si="430">IF(J25&gt;=BD25,BG25,時間初期値)</f>
        <v>0</v>
      </c>
      <c r="BQ25" s="110">
        <f t="shared" ref="BQ25" si="431">IF(L25&gt;=BD25,BH25,時間初期値)</f>
        <v>0</v>
      </c>
      <c r="BR25" s="110" t="str">
        <f t="shared" ref="BR25" si="432">IF(I25&lt;&gt;"",MIN(I25,深夜境界翌朝),"")</f>
        <v/>
      </c>
      <c r="BS25" s="110" t="str">
        <f t="shared" ref="BS25" si="433">IF(K25&lt;&gt;"",MIN(K25,深夜境界翌朝),"")</f>
        <v/>
      </c>
      <c r="BT25" s="110" t="str">
        <f t="shared" ref="BT25" si="434">IF(M25&lt;&gt;"",MIN(M25,深夜境界翌朝),"")</f>
        <v/>
      </c>
      <c r="BU25" s="110">
        <f t="shared" ref="BU25" si="435">MAX(H25,深夜境界夜)</f>
        <v>0.91666666666666663</v>
      </c>
      <c r="BV25" s="110">
        <f t="shared" ref="BV25" si="436">MAX(J25,深夜境界夜)</f>
        <v>0.91666666666666663</v>
      </c>
      <c r="BW25" s="110">
        <f t="shared" ref="BW25" si="437">MAX(L25,深夜境界夜)</f>
        <v>0.91666666666666663</v>
      </c>
      <c r="BX25" s="110">
        <f t="shared" ref="BX25" si="438">IF( AND(BR25&lt;&gt;"",BR25&gt;BU25),BR25-BU25,時間初期値)</f>
        <v>0</v>
      </c>
      <c r="BY25" s="110">
        <f t="shared" ref="BY25" si="439">IF( AND(BS25&lt;&gt;"",BS25&gt;BV25),BS25-BV25,時間初期値)</f>
        <v>0</v>
      </c>
      <c r="BZ25" s="110">
        <f t="shared" ref="BZ25" si="440">IF( AND(BT25&lt;&gt;"",BT25&gt;BW25),BT25-BW25,時間初期値)</f>
        <v>0</v>
      </c>
      <c r="CA25" s="109">
        <f t="shared" ref="CA25" si="441">MIN(F25,深夜境界翌朝)</f>
        <v>1.2083333333333333</v>
      </c>
      <c r="CB25" s="109">
        <f t="shared" ref="CB25" si="442">MAX(BD25,MAX(D25,深夜境界夜))</f>
        <v>0.91666666666666663</v>
      </c>
      <c r="CC25" s="109">
        <f t="shared" ref="CC25" si="443">IF(F25&lt;BD25,F25,MIN(深夜境界翌朝,BD25))</f>
        <v>0</v>
      </c>
      <c r="CD25" s="112">
        <f t="shared" ref="CD25" si="444">MAX(D25,深夜境界夜)</f>
        <v>0.91666666666666663</v>
      </c>
      <c r="CE25" s="110">
        <f t="shared" ref="CE25" si="445">IF(AND(BR25&lt;&gt;"",BR25&gt;BD25),BX25,時間初期値)</f>
        <v>0</v>
      </c>
      <c r="CF25" s="110">
        <f t="shared" ref="CF25" si="446">IF(AND(BS25&lt;&gt;"",BS25&gt;BD25),BY25,時間初期値)</f>
        <v>0</v>
      </c>
      <c r="CG25" s="110">
        <f t="shared" ref="CG25" si="447">IF(AND(BT25&lt;&gt;"",BT25&gt;BD25),BZ25,時間初期値)</f>
        <v>0</v>
      </c>
      <c r="CH25" s="113">
        <f t="shared" ref="CH25" si="448">MIN(F25,深夜境界朝)</f>
        <v>0.20833333333333334</v>
      </c>
      <c r="CI25" s="114">
        <f t="shared" si="87"/>
        <v>0</v>
      </c>
      <c r="CJ25" s="115">
        <f t="shared" ref="CJ25" si="449">IF(CH25&gt;CI25,CH25-CI25,時間初期値)</f>
        <v>0.20833333333333334</v>
      </c>
      <c r="CK25" s="115" t="str">
        <f t="shared" ref="CK25" si="450">IF(I25&lt;&gt;"",MIN(I25,深夜境界朝),"")</f>
        <v/>
      </c>
      <c r="CL25" s="115" t="str">
        <f t="shared" ref="CL25" si="451">IF(K25&lt;&gt;"",MIN(K25,深夜境界朝),"")</f>
        <v/>
      </c>
      <c r="CM25" s="115" t="str">
        <f t="shared" ref="CM25" si="452">IF(M25&lt;&gt;"",MIN(M25,深夜境界朝),"")</f>
        <v/>
      </c>
      <c r="CN25" s="115">
        <f t="shared" si="41"/>
        <v>0</v>
      </c>
      <c r="CO25" s="115">
        <f t="shared" si="371"/>
        <v>0</v>
      </c>
      <c r="CP25" s="115">
        <f t="shared" si="372"/>
        <v>0</v>
      </c>
      <c r="CQ25" s="115">
        <f t="shared" ref="CQ25" si="453">IF( AND(CK25&lt;&gt;"",CK25&gt;CN25),CK25-CN25,時間初期値)</f>
        <v>0</v>
      </c>
      <c r="CR25" s="115">
        <f t="shared" ref="CR25" si="454">IF( AND(CL25&lt;&gt;"",CL25&gt;CO25),CL25-CO25,時間初期値)</f>
        <v>0</v>
      </c>
      <c r="CS25" s="115">
        <f t="shared" ref="CS25" si="455">IF( AND(CM25&lt;&gt;"",CM25&gt;CP25),CM25-CP25,時間初期値)</f>
        <v>0</v>
      </c>
      <c r="CU25" s="119">
        <f t="shared" si="46"/>
        <v>0</v>
      </c>
      <c r="CV25" s="120" t="str">
        <f>IF(AND(A25&lt;&gt;"",AE25&lt;&gt;"",NOT(ISERROR(VLOOKUP(A25,休日一覧!$A$2:$A$27,1,FALSE)))),"〇","×")</f>
        <v>×</v>
      </c>
      <c r="CW25" s="109">
        <f t="shared" si="47"/>
        <v>0</v>
      </c>
      <c r="CX25" s="109">
        <f t="shared" si="48"/>
        <v>0</v>
      </c>
      <c r="CY25" s="119" cm="1">
        <f t="array" ref="CY25">_xlfn.IFS(AND(D25&lt;&gt;"", CY24+1&lt;=7),CY24+1,(AND(D25&lt;&gt;"",CY24=7)),1,TRUE, 0)</f>
        <v>0</v>
      </c>
      <c r="CZ25" s="110">
        <f t="shared" si="49"/>
        <v>0</v>
      </c>
      <c r="DA25" s="135">
        <f t="shared" si="50"/>
        <v>0</v>
      </c>
      <c r="DB25" s="136"/>
    </row>
    <row r="26" spans="1:106" ht="17.100000000000001" customHeight="1">
      <c r="A26" s="193">
        <f>IF(A25="","",IF((A25+1)&gt;(EOMONTH(C3,0)),"",A25+1))</f>
        <v>45242</v>
      </c>
      <c r="B26" s="193"/>
      <c r="C26" s="42" t="str">
        <f t="shared" si="175"/>
        <v>日</v>
      </c>
      <c r="D26" s="194"/>
      <c r="E26" s="195"/>
      <c r="F26" s="194"/>
      <c r="G26" s="195"/>
      <c r="H26" s="57"/>
      <c r="I26" s="56"/>
      <c r="J26" s="53"/>
      <c r="K26" s="54"/>
      <c r="L26" s="57"/>
      <c r="M26" s="56"/>
      <c r="N26" s="196" t="str">
        <f t="shared" ref="N26" si="456">IF(OR(D26="",F26=""),"",IF(T26&lt;W26,W26-T26,時間初期値))</f>
        <v/>
      </c>
      <c r="O26" s="196"/>
      <c r="P26" s="196"/>
      <c r="Q26" s="197" t="str">
        <f t="shared" ref="Q26" si="457">IF(OR(D26="",F26=""),"",IF(CC26&gt;CD26,CC26-CD26+CJ26,時間初期値)+IF(CH26&gt;CI26,CJ26,時間初期値)-BB26)</f>
        <v/>
      </c>
      <c r="R26" s="198"/>
      <c r="S26" s="199"/>
      <c r="T26" s="196" t="str">
        <f t="shared" ref="T26" si="458">IF(OR(D26="",F26=""),"",IF(CA26&gt;CB26,CA26-CB26-BC26,時間初期値))</f>
        <v/>
      </c>
      <c r="U26" s="196"/>
      <c r="V26" s="196"/>
      <c r="W26" s="196" t="str">
        <f t="shared" ref="W26" si="459">IF(OR(D26="",F26=""),"",IF(Z26&gt;所定労働時間,Z26-所定労働時間,時間初期値))</f>
        <v/>
      </c>
      <c r="X26" s="196"/>
      <c r="Y26" s="196"/>
      <c r="Z26" s="196" t="str">
        <f t="shared" si="5"/>
        <v/>
      </c>
      <c r="AA26" s="196"/>
      <c r="AB26" s="39"/>
      <c r="AC26" s="39"/>
      <c r="AD26" s="39"/>
      <c r="AE26" s="196" t="str">
        <f t="shared" si="6"/>
        <v/>
      </c>
      <c r="AF26" s="196"/>
      <c r="AG26" s="203"/>
      <c r="AH26" s="204"/>
      <c r="AI26" s="205"/>
      <c r="AJ26" s="206"/>
      <c r="AK26" s="207"/>
      <c r="AL26" s="207"/>
      <c r="AM26" s="207"/>
      <c r="AN26" s="207"/>
      <c r="AO26" s="207"/>
      <c r="AP26" s="207"/>
      <c r="AQ26" s="208"/>
      <c r="AS26" s="209"/>
      <c r="AT26" s="210"/>
      <c r="AU26" s="211"/>
      <c r="AV26" s="211"/>
      <c r="AW26" s="303" t="str">
        <f t="shared" ref="AW26" si="460">IF(OR(AS26="", AU26=""), "", IF(AND(D26="", F26="", AU26-AS26&lt;=所定労働時間), AU26-AS26, IF(AND(D26&lt;&gt;"", F26&lt;&gt;"", AE26&lt;=所定労働時間, AE26+(AU26-AS26)&lt;=所定労働時間), AU26-AS26, "")))</f>
        <v/>
      </c>
      <c r="AX26" s="303"/>
      <c r="AY26" s="75">
        <f t="shared" si="56"/>
        <v>0</v>
      </c>
      <c r="AZ26" s="88">
        <f t="shared" ref="AZ26" si="461">IF(BB26&lt;&gt;時間初期値,IF(AY26&gt;BB26,AY26-BB26,時間初期値),AY26)</f>
        <v>0</v>
      </c>
      <c r="BA26" s="89">
        <f t="shared" si="8"/>
        <v>0</v>
      </c>
      <c r="BB26" s="90">
        <f t="shared" si="58"/>
        <v>0</v>
      </c>
      <c r="BC26" s="90">
        <f t="shared" si="59"/>
        <v>0</v>
      </c>
      <c r="BD26" s="95">
        <f t="shared" ref="BD26" si="462">D26+所定労働時間+AY26</f>
        <v>0.31249999999999994</v>
      </c>
      <c r="BF26" s="109">
        <f t="shared" si="10"/>
        <v>0</v>
      </c>
      <c r="BG26" s="109">
        <f t="shared" si="339"/>
        <v>0</v>
      </c>
      <c r="BH26" s="109">
        <f t="shared" si="340"/>
        <v>0</v>
      </c>
      <c r="BI26" s="110">
        <f t="shared" ref="BI26" si="463">IF(I26="",時間初期値,I26-D26-BF26)</f>
        <v>0</v>
      </c>
      <c r="BJ26" s="111">
        <f t="shared" ref="BJ26" si="464">IF(K26="",時間初期値,K26-D26-BG26-BL26)</f>
        <v>0</v>
      </c>
      <c r="BK26" s="111">
        <f t="shared" ref="BK26" si="465">IF(M26="",時間初期値,M26-D26-BH26-BM26-BL26)</f>
        <v>0</v>
      </c>
      <c r="BL26" s="110">
        <f t="shared" ref="BL26" si="466">IF(BI26&lt;所定労働時間,BF26,時間初期値)</f>
        <v>0</v>
      </c>
      <c r="BM26" s="110">
        <f t="shared" ref="BM26" si="467">IF(BJ26&lt;所定労働時間,BG26,時間初期値)</f>
        <v>0</v>
      </c>
      <c r="BN26" s="110">
        <f t="shared" ref="BN26" si="468">IF(BK26&lt;所定労働時間,BH26,時間初期値)</f>
        <v>0</v>
      </c>
      <c r="BO26" s="110">
        <f t="shared" ref="BO26" si="469">IF(H26&gt;=BD26,BF26,時間初期値)</f>
        <v>0</v>
      </c>
      <c r="BP26" s="110">
        <f t="shared" ref="BP26" si="470">IF(J26&gt;=BD26,BG26,時間初期値)</f>
        <v>0</v>
      </c>
      <c r="BQ26" s="110">
        <f t="shared" ref="BQ26" si="471">IF(L26&gt;=BD26,BH26,時間初期値)</f>
        <v>0</v>
      </c>
      <c r="BR26" s="110" t="str">
        <f t="shared" ref="BR26" si="472">IF(I26&lt;&gt;"",MIN(I26,深夜境界翌朝),"")</f>
        <v/>
      </c>
      <c r="BS26" s="110" t="str">
        <f t="shared" ref="BS26" si="473">IF(K26&lt;&gt;"",MIN(K26,深夜境界翌朝),"")</f>
        <v/>
      </c>
      <c r="BT26" s="110" t="str">
        <f t="shared" ref="BT26" si="474">IF(M26&lt;&gt;"",MIN(M26,深夜境界翌朝),"")</f>
        <v/>
      </c>
      <c r="BU26" s="110">
        <f t="shared" ref="BU26" si="475">MAX(H26,深夜境界夜)</f>
        <v>0.91666666666666663</v>
      </c>
      <c r="BV26" s="110">
        <f t="shared" ref="BV26" si="476">MAX(J26,深夜境界夜)</f>
        <v>0.91666666666666663</v>
      </c>
      <c r="BW26" s="110">
        <f t="shared" ref="BW26" si="477">MAX(L26,深夜境界夜)</f>
        <v>0.91666666666666663</v>
      </c>
      <c r="BX26" s="110">
        <f t="shared" ref="BX26" si="478">IF( AND(BR26&lt;&gt;"",BR26&gt;BU26),BR26-BU26,時間初期値)</f>
        <v>0</v>
      </c>
      <c r="BY26" s="110">
        <f t="shared" ref="BY26" si="479">IF( AND(BS26&lt;&gt;"",BS26&gt;BV26),BS26-BV26,時間初期値)</f>
        <v>0</v>
      </c>
      <c r="BZ26" s="110">
        <f t="shared" ref="BZ26" si="480">IF( AND(BT26&lt;&gt;"",BT26&gt;BW26),BT26-BW26,時間初期値)</f>
        <v>0</v>
      </c>
      <c r="CA26" s="109">
        <f t="shared" ref="CA26" si="481">MIN(F26,深夜境界翌朝)</f>
        <v>1.2083333333333333</v>
      </c>
      <c r="CB26" s="109">
        <f t="shared" ref="CB26" si="482">MAX(BD26,MAX(D26,深夜境界夜))</f>
        <v>0.91666666666666663</v>
      </c>
      <c r="CC26" s="109">
        <f t="shared" ref="CC26" si="483">IF(F26&lt;BD26,F26,MIN(深夜境界翌朝,BD26))</f>
        <v>0</v>
      </c>
      <c r="CD26" s="112">
        <f t="shared" ref="CD26" si="484">MAX(D26,深夜境界夜)</f>
        <v>0.91666666666666663</v>
      </c>
      <c r="CE26" s="110">
        <f t="shared" ref="CE26" si="485">IF(AND(BR26&lt;&gt;"",BR26&gt;BD26),BX26,時間初期値)</f>
        <v>0</v>
      </c>
      <c r="CF26" s="110">
        <f t="shared" ref="CF26" si="486">IF(AND(BS26&lt;&gt;"",BS26&gt;BD26),BY26,時間初期値)</f>
        <v>0</v>
      </c>
      <c r="CG26" s="110">
        <f t="shared" ref="CG26" si="487">IF(AND(BT26&lt;&gt;"",BT26&gt;BD26),BZ26,時間初期値)</f>
        <v>0</v>
      </c>
      <c r="CH26" s="113">
        <f t="shared" ref="CH26" si="488">MIN(F26,深夜境界朝)</f>
        <v>0.20833333333333334</v>
      </c>
      <c r="CI26" s="114">
        <f t="shared" si="87"/>
        <v>0</v>
      </c>
      <c r="CJ26" s="115">
        <f t="shared" ref="CJ26" si="489">IF(CH26&gt;CI26,CH26-CI26,時間初期値)</f>
        <v>0.20833333333333334</v>
      </c>
      <c r="CK26" s="115" t="str">
        <f t="shared" ref="CK26" si="490">IF(I26&lt;&gt;"",MIN(I26,深夜境界朝),"")</f>
        <v/>
      </c>
      <c r="CL26" s="115" t="str">
        <f t="shared" ref="CL26" si="491">IF(K26&lt;&gt;"",MIN(K26,深夜境界朝),"")</f>
        <v/>
      </c>
      <c r="CM26" s="115" t="str">
        <f t="shared" ref="CM26" si="492">IF(M26&lt;&gt;"",MIN(M26,深夜境界朝),"")</f>
        <v/>
      </c>
      <c r="CN26" s="115">
        <f t="shared" si="41"/>
        <v>0</v>
      </c>
      <c r="CO26" s="115">
        <f t="shared" si="371"/>
        <v>0</v>
      </c>
      <c r="CP26" s="115">
        <f t="shared" si="372"/>
        <v>0</v>
      </c>
      <c r="CQ26" s="115">
        <f t="shared" ref="CQ26" si="493">IF( AND(CK26&lt;&gt;"",CK26&gt;CN26),CK26-CN26,時間初期値)</f>
        <v>0</v>
      </c>
      <c r="CR26" s="115">
        <f t="shared" ref="CR26" si="494">IF( AND(CL26&lt;&gt;"",CL26&gt;CO26),CL26-CO26,時間初期値)</f>
        <v>0</v>
      </c>
      <c r="CS26" s="115">
        <f t="shared" ref="CS26" si="495">IF( AND(CM26&lt;&gt;"",CM26&gt;CP26),CM26-CP26,時間初期値)</f>
        <v>0</v>
      </c>
      <c r="CU26" s="119">
        <f t="shared" si="46"/>
        <v>0</v>
      </c>
      <c r="CV26" s="120" t="str">
        <f>IF(AND(A26&lt;&gt;"",AE26&lt;&gt;"",NOT(ISERROR(VLOOKUP(A26,休日一覧!$A$2:$A$27,1,FALSE)))),"〇","×")</f>
        <v>×</v>
      </c>
      <c r="CW26" s="109">
        <f t="shared" si="47"/>
        <v>0</v>
      </c>
      <c r="CX26" s="109">
        <f t="shared" si="48"/>
        <v>0</v>
      </c>
      <c r="CY26" s="119" cm="1">
        <f t="array" ref="CY26">_xlfn.IFS(AND(D26&lt;&gt;"", CY25+1&lt;=7),CY25+1,(AND(D26&lt;&gt;"",CY25=7)),1,TRUE, 0)</f>
        <v>0</v>
      </c>
      <c r="CZ26" s="110">
        <f t="shared" si="49"/>
        <v>0</v>
      </c>
      <c r="DA26" s="135">
        <f t="shared" si="50"/>
        <v>0</v>
      </c>
      <c r="DB26" s="136"/>
    </row>
    <row r="27" spans="1:106" ht="17.100000000000001" customHeight="1">
      <c r="A27" s="193">
        <f>IF(A26="","",IF((A26+1)&gt;(EOMONTH(C3,0)),"",A26+1))</f>
        <v>45243</v>
      </c>
      <c r="B27" s="193"/>
      <c r="C27" s="42" t="str">
        <f t="shared" si="175"/>
        <v>月</v>
      </c>
      <c r="D27" s="194">
        <v>0.54166666666666663</v>
      </c>
      <c r="E27" s="195"/>
      <c r="F27" s="194">
        <v>0.75</v>
      </c>
      <c r="G27" s="195"/>
      <c r="H27" s="57"/>
      <c r="I27" s="56"/>
      <c r="J27" s="53"/>
      <c r="K27" s="54"/>
      <c r="L27" s="57"/>
      <c r="M27" s="56"/>
      <c r="N27" s="196">
        <f t="shared" ref="N27" si="496">IF(OR(D27="",F27=""),"",IF(T27&lt;W27,W27-T27,時間初期値))</f>
        <v>0</v>
      </c>
      <c r="O27" s="196"/>
      <c r="P27" s="196"/>
      <c r="Q27" s="197">
        <f t="shared" ref="Q27" si="497">IF(OR(D27="",F27=""),"",IF(CC27&gt;CD27,CC27-CD27+CJ27,時間初期値)+IF(CH27&gt;CI27,CJ27,時間初期値)-BB27)</f>
        <v>0</v>
      </c>
      <c r="R27" s="198"/>
      <c r="S27" s="199"/>
      <c r="T27" s="196">
        <f t="shared" ref="T27" si="498">IF(OR(D27="",F27=""),"",IF(CA27&gt;CB27,CA27-CB27-BC27,時間初期値))</f>
        <v>0</v>
      </c>
      <c r="U27" s="196"/>
      <c r="V27" s="196"/>
      <c r="W27" s="196">
        <f t="shared" ref="W27" si="499">IF(OR(D27="",F27=""),"",IF(Z27&gt;所定労働時間,Z27-所定労働時間,時間初期値))</f>
        <v>0</v>
      </c>
      <c r="X27" s="196"/>
      <c r="Y27" s="196"/>
      <c r="Z27" s="196">
        <f t="shared" si="5"/>
        <v>0.20833333333333337</v>
      </c>
      <c r="AA27" s="196"/>
      <c r="AB27" s="39"/>
      <c r="AC27" s="39"/>
      <c r="AD27" s="39"/>
      <c r="AE27" s="196">
        <f t="shared" si="6"/>
        <v>0.20833333333333334</v>
      </c>
      <c r="AF27" s="196"/>
      <c r="AG27" s="203"/>
      <c r="AH27" s="204"/>
      <c r="AI27" s="205"/>
      <c r="AJ27" s="206"/>
      <c r="AK27" s="207"/>
      <c r="AL27" s="207"/>
      <c r="AM27" s="207"/>
      <c r="AN27" s="207"/>
      <c r="AO27" s="207"/>
      <c r="AP27" s="207"/>
      <c r="AQ27" s="208"/>
      <c r="AS27" s="209"/>
      <c r="AT27" s="210"/>
      <c r="AU27" s="211"/>
      <c r="AV27" s="211"/>
      <c r="AW27" s="303" t="str">
        <f t="shared" ref="AW27" si="500">IF(OR(AS27="", AU27=""), "", IF(AND(D27="", F27="", AU27-AS27&lt;=所定労働時間), AU27-AS27, IF(AND(D27&lt;&gt;"", F27&lt;&gt;"", AE27&lt;=所定労働時間, AE27+(AU27-AS27)&lt;=所定労働時間), AU27-AS27, "")))</f>
        <v/>
      </c>
      <c r="AX27" s="303"/>
      <c r="AY27" s="75">
        <f t="shared" si="56"/>
        <v>0</v>
      </c>
      <c r="AZ27" s="88">
        <f t="shared" ref="AZ27" si="501">IF(BB27&lt;&gt;時間初期値,IF(AY27&gt;BB27,AY27-BB27,時間初期値),AY27)</f>
        <v>0</v>
      </c>
      <c r="BA27" s="89">
        <f t="shared" si="8"/>
        <v>0</v>
      </c>
      <c r="BB27" s="90">
        <f t="shared" si="58"/>
        <v>0</v>
      </c>
      <c r="BC27" s="90">
        <f t="shared" si="59"/>
        <v>0</v>
      </c>
      <c r="BD27" s="95">
        <f t="shared" ref="BD27" si="502">D27+所定労働時間+AY27</f>
        <v>0.85416666666666652</v>
      </c>
      <c r="BF27" s="109">
        <f t="shared" si="10"/>
        <v>0</v>
      </c>
      <c r="BG27" s="109">
        <f t="shared" si="339"/>
        <v>0</v>
      </c>
      <c r="BH27" s="109">
        <f t="shared" si="340"/>
        <v>0</v>
      </c>
      <c r="BI27" s="110">
        <f t="shared" ref="BI27" si="503">IF(I27="",時間初期値,I27-D27-BF27)</f>
        <v>0</v>
      </c>
      <c r="BJ27" s="111">
        <f t="shared" ref="BJ27" si="504">IF(K27="",時間初期値,K27-D27-BG27-BL27)</f>
        <v>0</v>
      </c>
      <c r="BK27" s="111">
        <f t="shared" ref="BK27" si="505">IF(M27="",時間初期値,M27-D27-BH27-BM27-BL27)</f>
        <v>0</v>
      </c>
      <c r="BL27" s="110">
        <f t="shared" ref="BL27" si="506">IF(BI27&lt;所定労働時間,BF27,時間初期値)</f>
        <v>0</v>
      </c>
      <c r="BM27" s="110">
        <f t="shared" ref="BM27" si="507">IF(BJ27&lt;所定労働時間,BG27,時間初期値)</f>
        <v>0</v>
      </c>
      <c r="BN27" s="110">
        <f t="shared" ref="BN27" si="508">IF(BK27&lt;所定労働時間,BH27,時間初期値)</f>
        <v>0</v>
      </c>
      <c r="BO27" s="110">
        <f t="shared" ref="BO27" si="509">IF(H27&gt;=BD27,BF27,時間初期値)</f>
        <v>0</v>
      </c>
      <c r="BP27" s="110">
        <f t="shared" ref="BP27" si="510">IF(J27&gt;=BD27,BG27,時間初期値)</f>
        <v>0</v>
      </c>
      <c r="BQ27" s="110">
        <f t="shared" ref="BQ27" si="511">IF(L27&gt;=BD27,BH27,時間初期値)</f>
        <v>0</v>
      </c>
      <c r="BR27" s="110" t="str">
        <f t="shared" ref="BR27" si="512">IF(I27&lt;&gt;"",MIN(I27,深夜境界翌朝),"")</f>
        <v/>
      </c>
      <c r="BS27" s="110" t="str">
        <f t="shared" ref="BS27" si="513">IF(K27&lt;&gt;"",MIN(K27,深夜境界翌朝),"")</f>
        <v/>
      </c>
      <c r="BT27" s="110" t="str">
        <f t="shared" ref="BT27" si="514">IF(M27&lt;&gt;"",MIN(M27,深夜境界翌朝),"")</f>
        <v/>
      </c>
      <c r="BU27" s="110">
        <f t="shared" ref="BU27" si="515">MAX(H27,深夜境界夜)</f>
        <v>0.91666666666666663</v>
      </c>
      <c r="BV27" s="110">
        <f t="shared" ref="BV27" si="516">MAX(J27,深夜境界夜)</f>
        <v>0.91666666666666663</v>
      </c>
      <c r="BW27" s="110">
        <f t="shared" ref="BW27" si="517">MAX(L27,深夜境界夜)</f>
        <v>0.91666666666666663</v>
      </c>
      <c r="BX27" s="110">
        <f t="shared" ref="BX27" si="518">IF( AND(BR27&lt;&gt;"",BR27&gt;BU27),BR27-BU27,時間初期値)</f>
        <v>0</v>
      </c>
      <c r="BY27" s="110">
        <f t="shared" ref="BY27" si="519">IF( AND(BS27&lt;&gt;"",BS27&gt;BV27),BS27-BV27,時間初期値)</f>
        <v>0</v>
      </c>
      <c r="BZ27" s="110">
        <f t="shared" ref="BZ27" si="520">IF( AND(BT27&lt;&gt;"",BT27&gt;BW27),BT27-BW27,時間初期値)</f>
        <v>0</v>
      </c>
      <c r="CA27" s="109">
        <f t="shared" ref="CA27" si="521">MIN(F27,深夜境界翌朝)</f>
        <v>0.75</v>
      </c>
      <c r="CB27" s="109">
        <f t="shared" ref="CB27" si="522">MAX(BD27,MAX(D27,深夜境界夜))</f>
        <v>0.91666666666666663</v>
      </c>
      <c r="CC27" s="109">
        <f t="shared" ref="CC27" si="523">IF(F27&lt;BD27,F27,MIN(深夜境界翌朝,BD27))</f>
        <v>0.75</v>
      </c>
      <c r="CD27" s="112">
        <f t="shared" ref="CD27" si="524">MAX(D27,深夜境界夜)</f>
        <v>0.91666666666666663</v>
      </c>
      <c r="CE27" s="110">
        <f t="shared" ref="CE27" si="525">IF(AND(BR27&lt;&gt;"",BR27&gt;BD27),BX27,時間初期値)</f>
        <v>0</v>
      </c>
      <c r="CF27" s="110">
        <f t="shared" ref="CF27" si="526">IF(AND(BS27&lt;&gt;"",BS27&gt;BD27),BY27,時間初期値)</f>
        <v>0</v>
      </c>
      <c r="CG27" s="110">
        <f t="shared" ref="CG27" si="527">IF(AND(BT27&lt;&gt;"",BT27&gt;BD27),BZ27,時間初期値)</f>
        <v>0</v>
      </c>
      <c r="CH27" s="113">
        <f t="shared" ref="CH27" si="528">MIN(F27,深夜境界朝)</f>
        <v>0.20833333333333334</v>
      </c>
      <c r="CI27" s="114">
        <f t="shared" si="87"/>
        <v>0.54166666666666663</v>
      </c>
      <c r="CJ27" s="115">
        <f t="shared" ref="CJ27" si="529">IF(CH27&gt;CI27,CH27-CI27,時間初期値)</f>
        <v>0</v>
      </c>
      <c r="CK27" s="115" t="str">
        <f t="shared" ref="CK27" si="530">IF(I27&lt;&gt;"",MIN(I27,深夜境界朝),"")</f>
        <v/>
      </c>
      <c r="CL27" s="115" t="str">
        <f t="shared" ref="CL27" si="531">IF(K27&lt;&gt;"",MIN(K27,深夜境界朝),"")</f>
        <v/>
      </c>
      <c r="CM27" s="115" t="str">
        <f t="shared" ref="CM27" si="532">IF(M27&lt;&gt;"",MIN(M27,深夜境界朝),"")</f>
        <v/>
      </c>
      <c r="CN27" s="115">
        <f t="shared" si="41"/>
        <v>0</v>
      </c>
      <c r="CO27" s="115">
        <f t="shared" si="371"/>
        <v>0</v>
      </c>
      <c r="CP27" s="115">
        <f t="shared" si="372"/>
        <v>0</v>
      </c>
      <c r="CQ27" s="115">
        <f t="shared" ref="CQ27" si="533">IF( AND(CK27&lt;&gt;"",CK27&gt;CN27),CK27-CN27,時間初期値)</f>
        <v>0</v>
      </c>
      <c r="CR27" s="115">
        <f t="shared" ref="CR27" si="534">IF( AND(CL27&lt;&gt;"",CL27&gt;CO27),CL27-CO27,時間初期値)</f>
        <v>0</v>
      </c>
      <c r="CS27" s="115">
        <f t="shared" ref="CS27" si="535">IF( AND(CM27&lt;&gt;"",CM27&gt;CP27),CM27-CP27,時間初期値)</f>
        <v>0</v>
      </c>
      <c r="CU27" s="119">
        <f t="shared" si="46"/>
        <v>1</v>
      </c>
      <c r="CV27" s="120" t="str">
        <f>IF(AND(A27&lt;&gt;"",AE27&lt;&gt;"",NOT(ISERROR(VLOOKUP(A27,休日一覧!$A$2:$A$27,1,FALSE)))),"〇","×")</f>
        <v>×</v>
      </c>
      <c r="CW27" s="109">
        <f t="shared" si="47"/>
        <v>0</v>
      </c>
      <c r="CX27" s="109">
        <f t="shared" si="48"/>
        <v>0</v>
      </c>
      <c r="CY27" s="119" cm="1">
        <f t="array" ref="CY27">_xlfn.IFS(AND(D27&lt;&gt;"", CY26+1&lt;=7),CY26+1,(AND(D27&lt;&gt;"",CY26=7)),1,TRUE, 0)</f>
        <v>1</v>
      </c>
      <c r="CZ27" s="110">
        <f t="shared" si="49"/>
        <v>0</v>
      </c>
      <c r="DA27" s="135">
        <f t="shared" si="50"/>
        <v>0</v>
      </c>
      <c r="DB27" s="136"/>
    </row>
    <row r="28" spans="1:106" ht="17.100000000000001" customHeight="1">
      <c r="A28" s="193">
        <f>IF(A27="","",IF((A27+1)&gt;(EOMONTH(C3,0)),"",A27+1))</f>
        <v>45244</v>
      </c>
      <c r="B28" s="193"/>
      <c r="C28" s="42" t="str">
        <f t="shared" si="175"/>
        <v>火</v>
      </c>
      <c r="D28" s="194"/>
      <c r="E28" s="195"/>
      <c r="F28" s="194"/>
      <c r="G28" s="195"/>
      <c r="H28" s="57"/>
      <c r="I28" s="56"/>
      <c r="J28" s="53"/>
      <c r="K28" s="54"/>
      <c r="L28" s="57"/>
      <c r="M28" s="56"/>
      <c r="N28" s="196" t="str">
        <f t="shared" ref="N28" si="536">IF(OR(D28="",F28=""),"",IF(T28&lt;W28,W28-T28,時間初期値))</f>
        <v/>
      </c>
      <c r="O28" s="196"/>
      <c r="P28" s="196"/>
      <c r="Q28" s="219" t="str">
        <f t="shared" ref="Q28" si="537">IF(OR(D28="",F28=""),"",IF(CC28&gt;CD28,CC28-CD28+CJ28,時間初期値)+IF(CH28&gt;CI28,CJ28,時間初期値)-BB28)</f>
        <v/>
      </c>
      <c r="R28" s="220"/>
      <c r="S28" s="221"/>
      <c r="T28" s="196" t="str">
        <f t="shared" ref="T28" si="538">IF(OR(D28="",F28=""),"",IF(CA28&gt;CB28,CA28-CB28-BC28,時間初期値))</f>
        <v/>
      </c>
      <c r="U28" s="196"/>
      <c r="V28" s="196"/>
      <c r="W28" s="196" t="str">
        <f t="shared" ref="W28" si="539">IF(OR(D28="",F28=""),"",IF(Z28&gt;所定労働時間,Z28-所定労働時間,時間初期値))</f>
        <v/>
      </c>
      <c r="X28" s="196"/>
      <c r="Y28" s="196"/>
      <c r="Z28" s="196" t="str">
        <f t="shared" si="5"/>
        <v/>
      </c>
      <c r="AA28" s="196"/>
      <c r="AB28" s="39"/>
      <c r="AC28" s="39"/>
      <c r="AD28" s="39"/>
      <c r="AE28" s="196" t="str">
        <f t="shared" si="6"/>
        <v/>
      </c>
      <c r="AF28" s="196"/>
      <c r="AG28" s="203"/>
      <c r="AH28" s="204"/>
      <c r="AI28" s="205"/>
      <c r="AJ28" s="206"/>
      <c r="AK28" s="207"/>
      <c r="AL28" s="207"/>
      <c r="AM28" s="207"/>
      <c r="AN28" s="207"/>
      <c r="AO28" s="207"/>
      <c r="AP28" s="207"/>
      <c r="AQ28" s="208"/>
      <c r="AS28" s="209"/>
      <c r="AT28" s="210"/>
      <c r="AU28" s="211"/>
      <c r="AV28" s="211"/>
      <c r="AW28" s="303" t="str">
        <f t="shared" ref="AW28" si="540">IF(OR(AS28="", AU28=""), "", IF(AND(D28="", F28="", AU28-AS28&lt;=所定労働時間), AU28-AS28, IF(AND(D28&lt;&gt;"", F28&lt;&gt;"", AE28&lt;=所定労働時間, AE28+(AU28-AS28)&lt;=所定労働時間), AU28-AS28, "")))</f>
        <v/>
      </c>
      <c r="AX28" s="303"/>
      <c r="AY28" s="75">
        <f t="shared" si="56"/>
        <v>0</v>
      </c>
      <c r="AZ28" s="88">
        <f t="shared" ref="AZ28" si="541">IF(BB28&lt;&gt;時間初期値,IF(AY28&gt;BB28,AY28-BB28,時間初期値),AY28)</f>
        <v>0</v>
      </c>
      <c r="BA28" s="89">
        <f t="shared" si="8"/>
        <v>0</v>
      </c>
      <c r="BB28" s="90">
        <f t="shared" si="58"/>
        <v>0</v>
      </c>
      <c r="BC28" s="90">
        <f t="shared" si="59"/>
        <v>0</v>
      </c>
      <c r="BD28" s="95">
        <f t="shared" ref="BD28" si="542">D28+所定労働時間+AY28</f>
        <v>0.31249999999999994</v>
      </c>
      <c r="BF28" s="109">
        <f t="shared" si="10"/>
        <v>0</v>
      </c>
      <c r="BG28" s="109">
        <f t="shared" si="339"/>
        <v>0</v>
      </c>
      <c r="BH28" s="109">
        <f t="shared" si="340"/>
        <v>0</v>
      </c>
      <c r="BI28" s="110">
        <f t="shared" ref="BI28" si="543">IF(I28="",時間初期値,I28-D28-BF28)</f>
        <v>0</v>
      </c>
      <c r="BJ28" s="111">
        <f t="shared" ref="BJ28" si="544">IF(K28="",時間初期値,K28-D28-BG28-BL28)</f>
        <v>0</v>
      </c>
      <c r="BK28" s="111">
        <f t="shared" ref="BK28" si="545">IF(M28="",時間初期値,M28-D28-BH28-BM28-BL28)</f>
        <v>0</v>
      </c>
      <c r="BL28" s="110">
        <f t="shared" ref="BL28" si="546">IF(BI28&lt;所定労働時間,BF28,時間初期値)</f>
        <v>0</v>
      </c>
      <c r="BM28" s="110">
        <f t="shared" ref="BM28" si="547">IF(BJ28&lt;所定労働時間,BG28,時間初期値)</f>
        <v>0</v>
      </c>
      <c r="BN28" s="110">
        <f t="shared" ref="BN28" si="548">IF(BK28&lt;所定労働時間,BH28,時間初期値)</f>
        <v>0</v>
      </c>
      <c r="BO28" s="110">
        <f t="shared" ref="BO28" si="549">IF(H28&gt;=BD28,BF28,時間初期値)</f>
        <v>0</v>
      </c>
      <c r="BP28" s="110">
        <f t="shared" ref="BP28" si="550">IF(J28&gt;=BD28,BG28,時間初期値)</f>
        <v>0</v>
      </c>
      <c r="BQ28" s="110">
        <f t="shared" ref="BQ28" si="551">IF(L28&gt;=BD28,BH28,時間初期値)</f>
        <v>0</v>
      </c>
      <c r="BR28" s="110" t="str">
        <f t="shared" ref="BR28" si="552">IF(I28&lt;&gt;"",MIN(I28,深夜境界翌朝),"")</f>
        <v/>
      </c>
      <c r="BS28" s="110" t="str">
        <f t="shared" ref="BS28" si="553">IF(K28&lt;&gt;"",MIN(K28,深夜境界翌朝),"")</f>
        <v/>
      </c>
      <c r="BT28" s="110" t="str">
        <f t="shared" ref="BT28" si="554">IF(M28&lt;&gt;"",MIN(M28,深夜境界翌朝),"")</f>
        <v/>
      </c>
      <c r="BU28" s="110">
        <f t="shared" ref="BU28" si="555">MAX(H28,深夜境界夜)</f>
        <v>0.91666666666666663</v>
      </c>
      <c r="BV28" s="110">
        <f t="shared" ref="BV28" si="556">MAX(J28,深夜境界夜)</f>
        <v>0.91666666666666663</v>
      </c>
      <c r="BW28" s="110">
        <f t="shared" ref="BW28" si="557">MAX(L28,深夜境界夜)</f>
        <v>0.91666666666666663</v>
      </c>
      <c r="BX28" s="110">
        <f t="shared" ref="BX28" si="558">IF( AND(BR28&lt;&gt;"",BR28&gt;BU28),BR28-BU28,時間初期値)</f>
        <v>0</v>
      </c>
      <c r="BY28" s="110">
        <f t="shared" ref="BY28" si="559">IF( AND(BS28&lt;&gt;"",BS28&gt;BV28),BS28-BV28,時間初期値)</f>
        <v>0</v>
      </c>
      <c r="BZ28" s="110">
        <f t="shared" ref="BZ28" si="560">IF( AND(BT28&lt;&gt;"",BT28&gt;BW28),BT28-BW28,時間初期値)</f>
        <v>0</v>
      </c>
      <c r="CA28" s="109">
        <f t="shared" ref="CA28" si="561">MIN(F28,深夜境界翌朝)</f>
        <v>1.2083333333333333</v>
      </c>
      <c r="CB28" s="109">
        <f t="shared" ref="CB28" si="562">MAX(BD28,MAX(D28,深夜境界夜))</f>
        <v>0.91666666666666663</v>
      </c>
      <c r="CC28" s="109">
        <f t="shared" ref="CC28" si="563">IF(F28&lt;BD28,F28,MIN(深夜境界翌朝,BD28))</f>
        <v>0</v>
      </c>
      <c r="CD28" s="112">
        <f t="shared" ref="CD28" si="564">MAX(D28,深夜境界夜)</f>
        <v>0.91666666666666663</v>
      </c>
      <c r="CE28" s="110">
        <f t="shared" ref="CE28" si="565">IF(AND(BR28&lt;&gt;"",BR28&gt;BD28),BX28,時間初期値)</f>
        <v>0</v>
      </c>
      <c r="CF28" s="110">
        <f t="shared" ref="CF28" si="566">IF(AND(BS28&lt;&gt;"",BS28&gt;BD28),BY28,時間初期値)</f>
        <v>0</v>
      </c>
      <c r="CG28" s="110">
        <f t="shared" ref="CG28" si="567">IF(AND(BT28&lt;&gt;"",BT28&gt;BD28),BZ28,時間初期値)</f>
        <v>0</v>
      </c>
      <c r="CH28" s="113">
        <f t="shared" ref="CH28" si="568">MIN(F28,深夜境界朝)</f>
        <v>0.20833333333333334</v>
      </c>
      <c r="CI28" s="114">
        <f t="shared" si="87"/>
        <v>0</v>
      </c>
      <c r="CJ28" s="115">
        <f t="shared" ref="CJ28" si="569">IF(CH28&gt;CI28,CH28-CI28,時間初期値)</f>
        <v>0.20833333333333334</v>
      </c>
      <c r="CK28" s="115" t="str">
        <f t="shared" ref="CK28" si="570">IF(I28&lt;&gt;"",MIN(I28,深夜境界朝),"")</f>
        <v/>
      </c>
      <c r="CL28" s="115" t="str">
        <f t="shared" ref="CL28" si="571">IF(K28&lt;&gt;"",MIN(K28,深夜境界朝),"")</f>
        <v/>
      </c>
      <c r="CM28" s="115" t="str">
        <f t="shared" ref="CM28" si="572">IF(M28&lt;&gt;"",MIN(M28,深夜境界朝),"")</f>
        <v/>
      </c>
      <c r="CN28" s="115">
        <f t="shared" si="41"/>
        <v>0</v>
      </c>
      <c r="CO28" s="115">
        <f t="shared" si="371"/>
        <v>0</v>
      </c>
      <c r="CP28" s="115">
        <f t="shared" si="372"/>
        <v>0</v>
      </c>
      <c r="CQ28" s="115">
        <f t="shared" ref="CQ28" si="573">IF( AND(CK28&lt;&gt;"",CK28&gt;CN28),CK28-CN28,時間初期値)</f>
        <v>0</v>
      </c>
      <c r="CR28" s="115">
        <f t="shared" ref="CR28" si="574">IF( AND(CL28&lt;&gt;"",CL28&gt;CO28),CL28-CO28,時間初期値)</f>
        <v>0</v>
      </c>
      <c r="CS28" s="115">
        <f t="shared" ref="CS28" si="575">IF( AND(CM28&lt;&gt;"",CM28&gt;CP28),CM28-CP28,時間初期値)</f>
        <v>0</v>
      </c>
      <c r="CU28" s="119">
        <f t="shared" si="46"/>
        <v>0</v>
      </c>
      <c r="CV28" s="120" t="str">
        <f>IF(AND(A28&lt;&gt;"",AE28&lt;&gt;"",NOT(ISERROR(VLOOKUP(A28,休日一覧!$A$2:$A$27,1,FALSE)))),"〇","×")</f>
        <v>×</v>
      </c>
      <c r="CW28" s="109">
        <f t="shared" si="47"/>
        <v>0</v>
      </c>
      <c r="CX28" s="109">
        <f t="shared" si="48"/>
        <v>0</v>
      </c>
      <c r="CY28" s="119" cm="1">
        <f t="array" ref="CY28">_xlfn.IFS(AND(D28&lt;&gt;"", CY27+1&lt;=7),CY27+1,(AND(D28&lt;&gt;"",CY27=7)),1,TRUE, 0)</f>
        <v>0</v>
      </c>
      <c r="CZ28" s="110">
        <f t="shared" si="49"/>
        <v>0</v>
      </c>
      <c r="DA28" s="135">
        <f t="shared" si="50"/>
        <v>0</v>
      </c>
      <c r="DB28" s="136"/>
    </row>
    <row r="29" spans="1:106" ht="17.100000000000001" customHeight="1">
      <c r="A29" s="193">
        <f>IF(A28="","",IF((A28+1)&gt;(EOMONTH(C3,0)),"",A28+1))</f>
        <v>45245</v>
      </c>
      <c r="B29" s="193"/>
      <c r="C29" s="42" t="str">
        <f t="shared" si="175"/>
        <v>水</v>
      </c>
      <c r="D29" s="194"/>
      <c r="E29" s="195"/>
      <c r="F29" s="194"/>
      <c r="G29" s="195"/>
      <c r="H29" s="57"/>
      <c r="I29" s="56"/>
      <c r="J29" s="53"/>
      <c r="K29" s="54"/>
      <c r="L29" s="57"/>
      <c r="M29" s="56"/>
      <c r="N29" s="196" t="str">
        <f t="shared" ref="N29" si="576">IF(OR(D29="",F29=""),"",IF(T29&lt;W29,W29-T29,時間初期値))</f>
        <v/>
      </c>
      <c r="O29" s="196"/>
      <c r="P29" s="196"/>
      <c r="Q29" s="219" t="str">
        <f t="shared" ref="Q29" si="577">IF(OR(D29="",F29=""),"",IF(CC29&gt;CD29,CC29-CD29+CJ29,時間初期値)+IF(CH29&gt;CI29,CJ29,時間初期値)-BB29)</f>
        <v/>
      </c>
      <c r="R29" s="220"/>
      <c r="S29" s="221"/>
      <c r="T29" s="196" t="str">
        <f t="shared" ref="T29" si="578">IF(OR(D29="",F29=""),"",IF(CA29&gt;CB29,CA29-CB29-BC29,時間初期値))</f>
        <v/>
      </c>
      <c r="U29" s="196"/>
      <c r="V29" s="196"/>
      <c r="W29" s="196" t="str">
        <f t="shared" ref="W29" si="579">IF(OR(D29="",F29=""),"",IF(Z29&gt;所定労働時間,Z29-所定労働時間,時間初期値))</f>
        <v/>
      </c>
      <c r="X29" s="196"/>
      <c r="Y29" s="196"/>
      <c r="Z29" s="196" t="str">
        <f t="shared" si="5"/>
        <v/>
      </c>
      <c r="AA29" s="196"/>
      <c r="AB29" s="39"/>
      <c r="AC29" s="39"/>
      <c r="AD29" s="39"/>
      <c r="AE29" s="196" t="str">
        <f t="shared" si="6"/>
        <v/>
      </c>
      <c r="AF29" s="196"/>
      <c r="AG29" s="203"/>
      <c r="AH29" s="204"/>
      <c r="AI29" s="205"/>
      <c r="AJ29" s="206"/>
      <c r="AK29" s="207"/>
      <c r="AL29" s="207"/>
      <c r="AM29" s="207"/>
      <c r="AN29" s="207"/>
      <c r="AO29" s="207"/>
      <c r="AP29" s="207"/>
      <c r="AQ29" s="208"/>
      <c r="AS29" s="209"/>
      <c r="AT29" s="210"/>
      <c r="AU29" s="211"/>
      <c r="AV29" s="211"/>
      <c r="AW29" s="303" t="str">
        <f t="shared" ref="AW29" si="580">IF(OR(AS29="", AU29=""), "", IF(AND(D29="", F29="", AU29-AS29&lt;=所定労働時間), AU29-AS29, IF(AND(D29&lt;&gt;"", F29&lt;&gt;"", AE29&lt;=所定労働時間, AE29+(AU29-AS29)&lt;=所定労働時間), AU29-AS29, "")))</f>
        <v/>
      </c>
      <c r="AX29" s="303"/>
      <c r="AY29" s="75">
        <f t="shared" si="56"/>
        <v>0</v>
      </c>
      <c r="AZ29" s="88">
        <f t="shared" ref="AZ29" si="581">IF(BB29&lt;&gt;時間初期値,IF(AY29&gt;BB29,AY29-BB29,時間初期値),AY29)</f>
        <v>0</v>
      </c>
      <c r="BA29" s="89">
        <f t="shared" si="8"/>
        <v>0</v>
      </c>
      <c r="BB29" s="90">
        <f t="shared" si="58"/>
        <v>0</v>
      </c>
      <c r="BC29" s="90">
        <f t="shared" si="59"/>
        <v>0</v>
      </c>
      <c r="BD29" s="95">
        <f t="shared" ref="BD29" si="582">D29+所定労働時間+AY29</f>
        <v>0.31249999999999994</v>
      </c>
      <c r="BF29" s="109">
        <f t="shared" si="10"/>
        <v>0</v>
      </c>
      <c r="BG29" s="109">
        <f t="shared" si="339"/>
        <v>0</v>
      </c>
      <c r="BH29" s="109">
        <f t="shared" si="340"/>
        <v>0</v>
      </c>
      <c r="BI29" s="110">
        <f t="shared" ref="BI29" si="583">IF(I29="",時間初期値,I29-D29-BF29)</f>
        <v>0</v>
      </c>
      <c r="BJ29" s="111">
        <f t="shared" ref="BJ29" si="584">IF(K29="",時間初期値,K29-D29-BG29-BL29)</f>
        <v>0</v>
      </c>
      <c r="BK29" s="111">
        <f t="shared" ref="BK29" si="585">IF(M29="",時間初期値,M29-D29-BH29-BM29-BL29)</f>
        <v>0</v>
      </c>
      <c r="BL29" s="110">
        <f t="shared" ref="BL29" si="586">IF(BI29&lt;所定労働時間,BF29,時間初期値)</f>
        <v>0</v>
      </c>
      <c r="BM29" s="110">
        <f t="shared" ref="BM29" si="587">IF(BJ29&lt;所定労働時間,BG29,時間初期値)</f>
        <v>0</v>
      </c>
      <c r="BN29" s="110">
        <f t="shared" ref="BN29" si="588">IF(BK29&lt;所定労働時間,BH29,時間初期値)</f>
        <v>0</v>
      </c>
      <c r="BO29" s="110">
        <f t="shared" ref="BO29" si="589">IF(H29&gt;=BD29,BF29,時間初期値)</f>
        <v>0</v>
      </c>
      <c r="BP29" s="110">
        <f t="shared" ref="BP29" si="590">IF(J29&gt;=BD29,BG29,時間初期値)</f>
        <v>0</v>
      </c>
      <c r="BQ29" s="110">
        <f t="shared" ref="BQ29" si="591">IF(L29&gt;=BD29,BH29,時間初期値)</f>
        <v>0</v>
      </c>
      <c r="BR29" s="110" t="str">
        <f t="shared" ref="BR29" si="592">IF(I29&lt;&gt;"",MIN(I29,深夜境界翌朝),"")</f>
        <v/>
      </c>
      <c r="BS29" s="110" t="str">
        <f t="shared" ref="BS29" si="593">IF(K29&lt;&gt;"",MIN(K29,深夜境界翌朝),"")</f>
        <v/>
      </c>
      <c r="BT29" s="110" t="str">
        <f t="shared" ref="BT29" si="594">IF(M29&lt;&gt;"",MIN(M29,深夜境界翌朝),"")</f>
        <v/>
      </c>
      <c r="BU29" s="110">
        <f t="shared" ref="BU29" si="595">MAX(H29,深夜境界夜)</f>
        <v>0.91666666666666663</v>
      </c>
      <c r="BV29" s="110">
        <f t="shared" ref="BV29" si="596">MAX(J29,深夜境界夜)</f>
        <v>0.91666666666666663</v>
      </c>
      <c r="BW29" s="110">
        <f t="shared" ref="BW29" si="597">MAX(L29,深夜境界夜)</f>
        <v>0.91666666666666663</v>
      </c>
      <c r="BX29" s="110">
        <f t="shared" ref="BX29" si="598">IF( AND(BR29&lt;&gt;"",BR29&gt;BU29),BR29-BU29,時間初期値)</f>
        <v>0</v>
      </c>
      <c r="BY29" s="110">
        <f t="shared" ref="BY29" si="599">IF( AND(BS29&lt;&gt;"",BS29&gt;BV29),BS29-BV29,時間初期値)</f>
        <v>0</v>
      </c>
      <c r="BZ29" s="110">
        <f t="shared" ref="BZ29" si="600">IF( AND(BT29&lt;&gt;"",BT29&gt;BW29),BT29-BW29,時間初期値)</f>
        <v>0</v>
      </c>
      <c r="CA29" s="109">
        <f t="shared" ref="CA29" si="601">MIN(F29,深夜境界翌朝)</f>
        <v>1.2083333333333333</v>
      </c>
      <c r="CB29" s="109">
        <f t="shared" ref="CB29" si="602">MAX(BD29,MAX(D29,深夜境界夜))</f>
        <v>0.91666666666666663</v>
      </c>
      <c r="CC29" s="109">
        <f t="shared" ref="CC29" si="603">IF(F29&lt;BD29,F29,MIN(深夜境界翌朝,BD29))</f>
        <v>0</v>
      </c>
      <c r="CD29" s="112">
        <f t="shared" ref="CD29" si="604">MAX(D29,深夜境界夜)</f>
        <v>0.91666666666666663</v>
      </c>
      <c r="CE29" s="110">
        <f t="shared" ref="CE29" si="605">IF(AND(BR29&lt;&gt;"",BR29&gt;BD29),BX29,時間初期値)</f>
        <v>0</v>
      </c>
      <c r="CF29" s="110">
        <f t="shared" ref="CF29" si="606">IF(AND(BS29&lt;&gt;"",BS29&gt;BD29),BY29,時間初期値)</f>
        <v>0</v>
      </c>
      <c r="CG29" s="110">
        <f t="shared" ref="CG29" si="607">IF(AND(BT29&lt;&gt;"",BT29&gt;BD29),BZ29,時間初期値)</f>
        <v>0</v>
      </c>
      <c r="CH29" s="113">
        <f t="shared" ref="CH29" si="608">MIN(F29,深夜境界朝)</f>
        <v>0.20833333333333334</v>
      </c>
      <c r="CI29" s="114">
        <f t="shared" si="87"/>
        <v>0</v>
      </c>
      <c r="CJ29" s="115">
        <f t="shared" ref="CJ29" si="609">IF(CH29&gt;CI29,CH29-CI29,時間初期値)</f>
        <v>0.20833333333333334</v>
      </c>
      <c r="CK29" s="115" t="str">
        <f t="shared" ref="CK29" si="610">IF(I29&lt;&gt;"",MIN(I29,深夜境界朝),"")</f>
        <v/>
      </c>
      <c r="CL29" s="115" t="str">
        <f t="shared" ref="CL29" si="611">IF(K29&lt;&gt;"",MIN(K29,深夜境界朝),"")</f>
        <v/>
      </c>
      <c r="CM29" s="115" t="str">
        <f t="shared" ref="CM29" si="612">IF(M29&lt;&gt;"",MIN(M29,深夜境界朝),"")</f>
        <v/>
      </c>
      <c r="CN29" s="115">
        <f t="shared" si="41"/>
        <v>0</v>
      </c>
      <c r="CO29" s="115">
        <f t="shared" si="371"/>
        <v>0</v>
      </c>
      <c r="CP29" s="115">
        <f t="shared" si="372"/>
        <v>0</v>
      </c>
      <c r="CQ29" s="115">
        <f t="shared" ref="CQ29" si="613">IF( AND(CK29&lt;&gt;"",CK29&gt;CN29),CK29-CN29,時間初期値)</f>
        <v>0</v>
      </c>
      <c r="CR29" s="115">
        <f t="shared" ref="CR29" si="614">IF( AND(CL29&lt;&gt;"",CL29&gt;CO29),CL29-CO29,時間初期値)</f>
        <v>0</v>
      </c>
      <c r="CS29" s="115">
        <f t="shared" ref="CS29" si="615">IF( AND(CM29&lt;&gt;"",CM29&gt;CP29),CM29-CP29,時間初期値)</f>
        <v>0</v>
      </c>
      <c r="CU29" s="119">
        <f t="shared" si="46"/>
        <v>0</v>
      </c>
      <c r="CV29" s="120" t="str">
        <f>IF(AND(A29&lt;&gt;"",AE29&lt;&gt;"",NOT(ISERROR(VLOOKUP(A29,休日一覧!$A$2:$A$27,1,FALSE)))),"〇","×")</f>
        <v>×</v>
      </c>
      <c r="CW29" s="109">
        <f t="shared" si="47"/>
        <v>0</v>
      </c>
      <c r="CX29" s="109">
        <f t="shared" si="48"/>
        <v>0</v>
      </c>
      <c r="CY29" s="119" cm="1">
        <f t="array" ref="CY29">_xlfn.IFS(AND(D29&lt;&gt;"", CY28+1&lt;=7),CY28+1,(AND(D29&lt;&gt;"",CY28=7)),1,TRUE, 0)</f>
        <v>0</v>
      </c>
      <c r="CZ29" s="110">
        <f t="shared" si="49"/>
        <v>0</v>
      </c>
      <c r="DA29" s="135">
        <f t="shared" si="50"/>
        <v>0</v>
      </c>
      <c r="DB29" s="136"/>
    </row>
    <row r="30" spans="1:106" ht="17.100000000000001" customHeight="1">
      <c r="A30" s="193">
        <f>IF(A29="","",IF((A29+1)&gt;(EOMONTH(C3,0)),"",A29+1))</f>
        <v>45246</v>
      </c>
      <c r="B30" s="193"/>
      <c r="C30" s="42" t="str">
        <f t="shared" si="175"/>
        <v>木</v>
      </c>
      <c r="D30" s="194"/>
      <c r="E30" s="195"/>
      <c r="F30" s="194"/>
      <c r="G30" s="195"/>
      <c r="H30" s="57"/>
      <c r="I30" s="56"/>
      <c r="J30" s="53"/>
      <c r="K30" s="54"/>
      <c r="L30" s="57"/>
      <c r="M30" s="56"/>
      <c r="N30" s="196" t="str">
        <f t="shared" ref="N30" si="616">IF(OR(D30="",F30=""),"",IF(T30&lt;W30,W30-T30,時間初期値))</f>
        <v/>
      </c>
      <c r="O30" s="196"/>
      <c r="P30" s="196"/>
      <c r="Q30" s="197" t="str">
        <f t="shared" ref="Q30" si="617">IF(OR(D30="",F30=""),"",IF(CC30&gt;CD30,CC30-CD30+CJ30,時間初期値)+IF(CH30&gt;CI30,CJ30,時間初期値)-BB30)</f>
        <v/>
      </c>
      <c r="R30" s="198"/>
      <c r="S30" s="199"/>
      <c r="T30" s="196" t="str">
        <f t="shared" ref="T30" si="618">IF(OR(D30="",F30=""),"",IF(CA30&gt;CB30,CA30-CB30-BC30,時間初期値))</f>
        <v/>
      </c>
      <c r="U30" s="196"/>
      <c r="V30" s="196"/>
      <c r="W30" s="196" t="str">
        <f t="shared" ref="W30" si="619">IF(OR(D30="",F30=""),"",IF(Z30&gt;所定労働時間,Z30-所定労働時間,時間初期値))</f>
        <v/>
      </c>
      <c r="X30" s="196"/>
      <c r="Y30" s="196"/>
      <c r="Z30" s="196" t="str">
        <f t="shared" si="5"/>
        <v/>
      </c>
      <c r="AA30" s="196"/>
      <c r="AB30" s="39"/>
      <c r="AC30" s="39"/>
      <c r="AD30" s="39"/>
      <c r="AE30" s="196" t="str">
        <f t="shared" si="6"/>
        <v/>
      </c>
      <c r="AF30" s="196"/>
      <c r="AG30" s="203"/>
      <c r="AH30" s="204"/>
      <c r="AI30" s="205"/>
      <c r="AJ30" s="206"/>
      <c r="AK30" s="207"/>
      <c r="AL30" s="207"/>
      <c r="AM30" s="207"/>
      <c r="AN30" s="207"/>
      <c r="AO30" s="207"/>
      <c r="AP30" s="207"/>
      <c r="AQ30" s="208"/>
      <c r="AS30" s="209"/>
      <c r="AT30" s="210"/>
      <c r="AU30" s="211"/>
      <c r="AV30" s="211"/>
      <c r="AW30" s="303" t="str">
        <f t="shared" ref="AW30" si="620">IF(OR(AS30="", AU30=""), "", IF(AND(D30="", F30="", AU30-AS30&lt;=所定労働時間), AU30-AS30, IF(AND(D30&lt;&gt;"", F30&lt;&gt;"", AE30&lt;=所定労働時間, AE30+(AU30-AS30)&lt;=所定労働時間), AU30-AS30, "")))</f>
        <v/>
      </c>
      <c r="AX30" s="303"/>
      <c r="AY30" s="75">
        <f t="shared" si="56"/>
        <v>0</v>
      </c>
      <c r="AZ30" s="88">
        <f t="shared" ref="AZ30" si="621">IF(BB30&lt;&gt;時間初期値,IF(AY30&gt;BB30,AY30-BB30,時間初期値),AY30)</f>
        <v>0</v>
      </c>
      <c r="BA30" s="89">
        <f t="shared" si="8"/>
        <v>0</v>
      </c>
      <c r="BB30" s="90">
        <f t="shared" si="58"/>
        <v>0</v>
      </c>
      <c r="BC30" s="90">
        <f t="shared" si="59"/>
        <v>0</v>
      </c>
      <c r="BD30" s="95">
        <f t="shared" ref="BD30" si="622">D30+所定労働時間+AY30</f>
        <v>0.31249999999999994</v>
      </c>
      <c r="BF30" s="109">
        <f t="shared" si="10"/>
        <v>0</v>
      </c>
      <c r="BG30" s="109">
        <f t="shared" si="339"/>
        <v>0</v>
      </c>
      <c r="BH30" s="109">
        <f t="shared" si="340"/>
        <v>0</v>
      </c>
      <c r="BI30" s="110">
        <f t="shared" ref="BI30" si="623">IF(I30="",時間初期値,I30-D30-BF30)</f>
        <v>0</v>
      </c>
      <c r="BJ30" s="111">
        <f t="shared" ref="BJ30" si="624">IF(K30="",時間初期値,K30-D30-BG30-BL30)</f>
        <v>0</v>
      </c>
      <c r="BK30" s="111">
        <f t="shared" ref="BK30" si="625">IF(M30="",時間初期値,M30-D30-BH30-BM30-BL30)</f>
        <v>0</v>
      </c>
      <c r="BL30" s="110">
        <f t="shared" ref="BL30" si="626">IF(BI30&lt;所定労働時間,BF30,時間初期値)</f>
        <v>0</v>
      </c>
      <c r="BM30" s="110">
        <f t="shared" ref="BM30" si="627">IF(BJ30&lt;所定労働時間,BG30,時間初期値)</f>
        <v>0</v>
      </c>
      <c r="BN30" s="110">
        <f t="shared" ref="BN30" si="628">IF(BK30&lt;所定労働時間,BH30,時間初期値)</f>
        <v>0</v>
      </c>
      <c r="BO30" s="110">
        <f t="shared" ref="BO30" si="629">IF(H30&gt;=BD30,BF30,時間初期値)</f>
        <v>0</v>
      </c>
      <c r="BP30" s="110">
        <f t="shared" ref="BP30" si="630">IF(J30&gt;=BD30,BG30,時間初期値)</f>
        <v>0</v>
      </c>
      <c r="BQ30" s="110">
        <f t="shared" ref="BQ30" si="631">IF(L30&gt;=BD30,BH30,時間初期値)</f>
        <v>0</v>
      </c>
      <c r="BR30" s="110" t="str">
        <f t="shared" ref="BR30" si="632">IF(I30&lt;&gt;"",MIN(I30,深夜境界翌朝),"")</f>
        <v/>
      </c>
      <c r="BS30" s="110" t="str">
        <f t="shared" ref="BS30" si="633">IF(K30&lt;&gt;"",MIN(K30,深夜境界翌朝),"")</f>
        <v/>
      </c>
      <c r="BT30" s="110" t="str">
        <f t="shared" ref="BT30" si="634">IF(M30&lt;&gt;"",MIN(M30,深夜境界翌朝),"")</f>
        <v/>
      </c>
      <c r="BU30" s="110">
        <f t="shared" ref="BU30" si="635">MAX(H30,深夜境界夜)</f>
        <v>0.91666666666666663</v>
      </c>
      <c r="BV30" s="110">
        <f t="shared" ref="BV30" si="636">MAX(J30,深夜境界夜)</f>
        <v>0.91666666666666663</v>
      </c>
      <c r="BW30" s="110">
        <f t="shared" ref="BW30" si="637">MAX(L30,深夜境界夜)</f>
        <v>0.91666666666666663</v>
      </c>
      <c r="BX30" s="110">
        <f t="shared" ref="BX30" si="638">IF( AND(BR30&lt;&gt;"",BR30&gt;BU30),BR30-BU30,時間初期値)</f>
        <v>0</v>
      </c>
      <c r="BY30" s="110">
        <f t="shared" ref="BY30" si="639">IF( AND(BS30&lt;&gt;"",BS30&gt;BV30),BS30-BV30,時間初期値)</f>
        <v>0</v>
      </c>
      <c r="BZ30" s="110">
        <f t="shared" ref="BZ30" si="640">IF( AND(BT30&lt;&gt;"",BT30&gt;BW30),BT30-BW30,時間初期値)</f>
        <v>0</v>
      </c>
      <c r="CA30" s="109">
        <f t="shared" ref="CA30" si="641">MIN(F30,深夜境界翌朝)</f>
        <v>1.2083333333333333</v>
      </c>
      <c r="CB30" s="109">
        <f t="shared" ref="CB30" si="642">MAX(BD30,MAX(D30,深夜境界夜))</f>
        <v>0.91666666666666663</v>
      </c>
      <c r="CC30" s="109">
        <f t="shared" ref="CC30" si="643">IF(F30&lt;BD30,F30,MIN(深夜境界翌朝,BD30))</f>
        <v>0</v>
      </c>
      <c r="CD30" s="112">
        <f t="shared" ref="CD30" si="644">MAX(D30,深夜境界夜)</f>
        <v>0.91666666666666663</v>
      </c>
      <c r="CE30" s="110">
        <f t="shared" ref="CE30" si="645">IF(AND(BR30&lt;&gt;"",BR30&gt;BD30),BX30,時間初期値)</f>
        <v>0</v>
      </c>
      <c r="CF30" s="110">
        <f t="shared" ref="CF30" si="646">IF(AND(BS30&lt;&gt;"",BS30&gt;BD30),BY30,時間初期値)</f>
        <v>0</v>
      </c>
      <c r="CG30" s="110">
        <f t="shared" ref="CG30" si="647">IF(AND(BT30&lt;&gt;"",BT30&gt;BD30),BZ30,時間初期値)</f>
        <v>0</v>
      </c>
      <c r="CH30" s="113">
        <f t="shared" ref="CH30" si="648">MIN(F30,深夜境界朝)</f>
        <v>0.20833333333333334</v>
      </c>
      <c r="CI30" s="114">
        <f t="shared" si="87"/>
        <v>0</v>
      </c>
      <c r="CJ30" s="115">
        <f t="shared" ref="CJ30" si="649">IF(CH30&gt;CI30,CH30-CI30,時間初期値)</f>
        <v>0.20833333333333334</v>
      </c>
      <c r="CK30" s="115" t="str">
        <f t="shared" ref="CK30" si="650">IF(I30&lt;&gt;"",MIN(I30,深夜境界朝),"")</f>
        <v/>
      </c>
      <c r="CL30" s="115" t="str">
        <f t="shared" ref="CL30" si="651">IF(K30&lt;&gt;"",MIN(K30,深夜境界朝),"")</f>
        <v/>
      </c>
      <c r="CM30" s="115" t="str">
        <f t="shared" ref="CM30" si="652">IF(M30&lt;&gt;"",MIN(M30,深夜境界朝),"")</f>
        <v/>
      </c>
      <c r="CN30" s="115">
        <f t="shared" si="41"/>
        <v>0</v>
      </c>
      <c r="CO30" s="115">
        <f t="shared" si="371"/>
        <v>0</v>
      </c>
      <c r="CP30" s="115">
        <f t="shared" si="372"/>
        <v>0</v>
      </c>
      <c r="CQ30" s="115">
        <f t="shared" ref="CQ30" si="653">IF( AND(CK30&lt;&gt;"",CK30&gt;CN30),CK30-CN30,時間初期値)</f>
        <v>0</v>
      </c>
      <c r="CR30" s="115">
        <f t="shared" ref="CR30" si="654">IF( AND(CL30&lt;&gt;"",CL30&gt;CO30),CL30-CO30,時間初期値)</f>
        <v>0</v>
      </c>
      <c r="CS30" s="115">
        <f t="shared" ref="CS30" si="655">IF( AND(CM30&lt;&gt;"",CM30&gt;CP30),CM30-CP30,時間初期値)</f>
        <v>0</v>
      </c>
      <c r="CU30" s="119">
        <f t="shared" si="46"/>
        <v>0</v>
      </c>
      <c r="CV30" s="120" t="str">
        <f>IF(AND(A30&lt;&gt;"",AE30&lt;&gt;"",NOT(ISERROR(VLOOKUP(A30,休日一覧!$A$2:$A$27,1,FALSE)))),"〇","×")</f>
        <v>×</v>
      </c>
      <c r="CW30" s="109">
        <f t="shared" si="47"/>
        <v>0</v>
      </c>
      <c r="CX30" s="109">
        <f t="shared" si="48"/>
        <v>0</v>
      </c>
      <c r="CY30" s="119" cm="1">
        <f t="array" ref="CY30">_xlfn.IFS(AND(D30&lt;&gt;"", CY29+1&lt;=7),CY29+1,(AND(D30&lt;&gt;"",CY29=7)),1,TRUE, 0)</f>
        <v>0</v>
      </c>
      <c r="CZ30" s="110">
        <f t="shared" si="49"/>
        <v>0</v>
      </c>
      <c r="DA30" s="135">
        <f t="shared" si="50"/>
        <v>0</v>
      </c>
      <c r="DB30" s="136"/>
    </row>
    <row r="31" spans="1:106" ht="17.100000000000001" customHeight="1">
      <c r="A31" s="193">
        <f>IF(A30="","",IF((A30+1)&gt;(EOMONTH(C3,0)),"",A30+1))</f>
        <v>45247</v>
      </c>
      <c r="B31" s="193"/>
      <c r="C31" s="42" t="str">
        <f t="shared" si="175"/>
        <v>金</v>
      </c>
      <c r="D31" s="194">
        <v>0.375</v>
      </c>
      <c r="E31" s="195"/>
      <c r="F31" s="194">
        <v>0.75</v>
      </c>
      <c r="G31" s="195"/>
      <c r="H31" s="57">
        <v>0.5</v>
      </c>
      <c r="I31" s="56">
        <v>0.54166666666666696</v>
      </c>
      <c r="J31" s="53"/>
      <c r="K31" s="54"/>
      <c r="L31" s="57"/>
      <c r="M31" s="56"/>
      <c r="N31" s="196">
        <f t="shared" ref="N31" si="656">IF(OR(D31="",F31=""),"",IF(T31&lt;W31,W31-T31,時間初期値))</f>
        <v>2.0833333333333093E-2</v>
      </c>
      <c r="O31" s="196"/>
      <c r="P31" s="196"/>
      <c r="Q31" s="219">
        <f t="shared" ref="Q31" si="657">IF(OR(D31="",F31=""),"",IF(CC31&gt;CD31,CC31-CD31+CJ31,時間初期値)+IF(CH31&gt;CI31,CJ31,時間初期値)-BB31)</f>
        <v>0</v>
      </c>
      <c r="R31" s="220"/>
      <c r="S31" s="221"/>
      <c r="T31" s="196">
        <f t="shared" ref="T31" si="658">IF(OR(D31="",F31=""),"",IF(CA31&gt;CB31,CA31-CB31-BC31,時間初期値))</f>
        <v>0</v>
      </c>
      <c r="U31" s="196"/>
      <c r="V31" s="196"/>
      <c r="W31" s="196">
        <f t="shared" ref="W31" si="659">IF(OR(D31="",F31=""),"",IF(Z31&gt;所定労働時間,Z31-所定労働時間,時間初期値))</f>
        <v>2.0833333333333093E-2</v>
      </c>
      <c r="X31" s="196"/>
      <c r="Y31" s="196"/>
      <c r="Z31" s="196">
        <f t="shared" si="5"/>
        <v>0.33333333333333304</v>
      </c>
      <c r="AA31" s="196"/>
      <c r="AB31" s="39"/>
      <c r="AC31" s="39"/>
      <c r="AD31" s="39"/>
      <c r="AE31" s="196">
        <f t="shared" si="6"/>
        <v>0.33333333333333337</v>
      </c>
      <c r="AF31" s="196"/>
      <c r="AG31" s="203"/>
      <c r="AH31" s="204"/>
      <c r="AI31" s="205"/>
      <c r="AJ31" s="206"/>
      <c r="AK31" s="207"/>
      <c r="AL31" s="207"/>
      <c r="AM31" s="207"/>
      <c r="AN31" s="207"/>
      <c r="AO31" s="207"/>
      <c r="AP31" s="207"/>
      <c r="AQ31" s="208"/>
      <c r="AS31" s="209"/>
      <c r="AT31" s="210"/>
      <c r="AU31" s="211"/>
      <c r="AV31" s="211"/>
      <c r="AW31" s="303" t="str">
        <f t="shared" ref="AW31" si="660">IF(OR(AS31="", AU31=""), "", IF(AND(D31="", F31="", AU31-AS31&lt;=所定労働時間), AU31-AS31, IF(AND(D31&lt;&gt;"", F31&lt;&gt;"", AE31&lt;=所定労働時間, AE31+(AU31-AS31)&lt;=所定労働時間), AU31-AS31, "")))</f>
        <v/>
      </c>
      <c r="AX31" s="303"/>
      <c r="AY31" s="75">
        <f t="shared" si="56"/>
        <v>4.1666666666666963E-2</v>
      </c>
      <c r="AZ31" s="88">
        <f t="shared" ref="AZ31" si="661">IF(BB31&lt;&gt;時間初期値,IF(AY31&gt;BB31,AY31-BB31,時間初期値),AY31)</f>
        <v>4.1666666666666963E-2</v>
      </c>
      <c r="BA31" s="89">
        <f t="shared" si="8"/>
        <v>0</v>
      </c>
      <c r="BB31" s="90">
        <f t="shared" si="58"/>
        <v>0</v>
      </c>
      <c r="BC31" s="90">
        <f t="shared" si="59"/>
        <v>0</v>
      </c>
      <c r="BD31" s="95">
        <f t="shared" ref="BD31" si="662">D31+所定労働時間+AY31</f>
        <v>0.72916666666666696</v>
      </c>
      <c r="BF31" s="109">
        <f t="shared" si="10"/>
        <v>4.1666666666666963E-2</v>
      </c>
      <c r="BG31" s="109">
        <f t="shared" si="339"/>
        <v>0</v>
      </c>
      <c r="BH31" s="109">
        <f t="shared" si="340"/>
        <v>0</v>
      </c>
      <c r="BI31" s="110">
        <f t="shared" ref="BI31" si="663">IF(I31="",時間初期値,I31-D31-BF31)</f>
        <v>0.125</v>
      </c>
      <c r="BJ31" s="111">
        <f t="shared" ref="BJ31" si="664">IF(K31="",時間初期値,K31-D31-BG31-BL31)</f>
        <v>0</v>
      </c>
      <c r="BK31" s="111">
        <f t="shared" ref="BK31" si="665">IF(M31="",時間初期値,M31-D31-BH31-BM31-BL31)</f>
        <v>0</v>
      </c>
      <c r="BL31" s="110">
        <f t="shared" ref="BL31" si="666">IF(BI31&lt;所定労働時間,BF31,時間初期値)</f>
        <v>4.1666666666666963E-2</v>
      </c>
      <c r="BM31" s="110">
        <f t="shared" ref="BM31" si="667">IF(BJ31&lt;所定労働時間,BG31,時間初期値)</f>
        <v>0</v>
      </c>
      <c r="BN31" s="110">
        <f t="shared" ref="BN31" si="668">IF(BK31&lt;所定労働時間,BH31,時間初期値)</f>
        <v>0</v>
      </c>
      <c r="BO31" s="110">
        <f t="shared" ref="BO31" si="669">IF(H31&gt;=BD31,BF31,時間初期値)</f>
        <v>0</v>
      </c>
      <c r="BP31" s="110">
        <f t="shared" ref="BP31" si="670">IF(J31&gt;=BD31,BG31,時間初期値)</f>
        <v>0</v>
      </c>
      <c r="BQ31" s="110">
        <f t="shared" ref="BQ31" si="671">IF(L31&gt;=BD31,BH31,時間初期値)</f>
        <v>0</v>
      </c>
      <c r="BR31" s="110">
        <f t="shared" ref="BR31" si="672">IF(I31&lt;&gt;"",MIN(I31,深夜境界翌朝),"")</f>
        <v>0.54166666666666696</v>
      </c>
      <c r="BS31" s="110" t="str">
        <f t="shared" ref="BS31" si="673">IF(K31&lt;&gt;"",MIN(K31,深夜境界翌朝),"")</f>
        <v/>
      </c>
      <c r="BT31" s="110" t="str">
        <f t="shared" ref="BT31" si="674">IF(M31&lt;&gt;"",MIN(M31,深夜境界翌朝),"")</f>
        <v/>
      </c>
      <c r="BU31" s="110">
        <f t="shared" ref="BU31" si="675">MAX(H31,深夜境界夜)</f>
        <v>0.91666666666666663</v>
      </c>
      <c r="BV31" s="110">
        <f t="shared" ref="BV31" si="676">MAX(J31,深夜境界夜)</f>
        <v>0.91666666666666663</v>
      </c>
      <c r="BW31" s="110">
        <f t="shared" ref="BW31" si="677">MAX(L31,深夜境界夜)</f>
        <v>0.91666666666666663</v>
      </c>
      <c r="BX31" s="110">
        <f t="shared" ref="BX31" si="678">IF( AND(BR31&lt;&gt;"",BR31&gt;BU31),BR31-BU31,時間初期値)</f>
        <v>0</v>
      </c>
      <c r="BY31" s="110">
        <f t="shared" ref="BY31" si="679">IF( AND(BS31&lt;&gt;"",BS31&gt;BV31),BS31-BV31,時間初期値)</f>
        <v>0</v>
      </c>
      <c r="BZ31" s="110">
        <f t="shared" ref="BZ31" si="680">IF( AND(BT31&lt;&gt;"",BT31&gt;BW31),BT31-BW31,時間初期値)</f>
        <v>0</v>
      </c>
      <c r="CA31" s="109">
        <f t="shared" ref="CA31" si="681">MIN(F31,深夜境界翌朝)</f>
        <v>0.75</v>
      </c>
      <c r="CB31" s="109">
        <f t="shared" ref="CB31" si="682">MAX(BD31,MAX(D31,深夜境界夜))</f>
        <v>0.91666666666666663</v>
      </c>
      <c r="CC31" s="109">
        <f t="shared" ref="CC31" si="683">IF(F31&lt;BD31,F31,MIN(深夜境界翌朝,BD31))</f>
        <v>0.72916666666666696</v>
      </c>
      <c r="CD31" s="112">
        <f t="shared" ref="CD31" si="684">MAX(D31,深夜境界夜)</f>
        <v>0.91666666666666663</v>
      </c>
      <c r="CE31" s="110">
        <f t="shared" ref="CE31" si="685">IF(AND(BR31&lt;&gt;"",BR31&gt;BD31),BX31,時間初期値)</f>
        <v>0</v>
      </c>
      <c r="CF31" s="110">
        <f t="shared" ref="CF31" si="686">IF(AND(BS31&lt;&gt;"",BS31&gt;BD31),BY31,時間初期値)</f>
        <v>0</v>
      </c>
      <c r="CG31" s="110">
        <f t="shared" ref="CG31" si="687">IF(AND(BT31&lt;&gt;"",BT31&gt;BD31),BZ31,時間初期値)</f>
        <v>0</v>
      </c>
      <c r="CH31" s="113">
        <f t="shared" ref="CH31" si="688">MIN(F31,深夜境界朝)</f>
        <v>0.20833333333333334</v>
      </c>
      <c r="CI31" s="114">
        <f t="shared" si="87"/>
        <v>0.375</v>
      </c>
      <c r="CJ31" s="115">
        <f t="shared" ref="CJ31" si="689">IF(CH31&gt;CI31,CH31-CI31,時間初期値)</f>
        <v>0</v>
      </c>
      <c r="CK31" s="115">
        <f t="shared" ref="CK31" si="690">IF(I31&lt;&gt;"",MIN(I31,深夜境界朝),"")</f>
        <v>0.20833333333333334</v>
      </c>
      <c r="CL31" s="115" t="str">
        <f t="shared" ref="CL31" si="691">IF(K31&lt;&gt;"",MIN(K31,深夜境界朝),"")</f>
        <v/>
      </c>
      <c r="CM31" s="115" t="str">
        <f t="shared" ref="CM31" si="692">IF(M31&lt;&gt;"",MIN(M31,深夜境界朝),"")</f>
        <v/>
      </c>
      <c r="CN31" s="115">
        <f t="shared" si="41"/>
        <v>0.5</v>
      </c>
      <c r="CO31" s="115">
        <f t="shared" si="371"/>
        <v>0</v>
      </c>
      <c r="CP31" s="115">
        <f t="shared" si="372"/>
        <v>0</v>
      </c>
      <c r="CQ31" s="115">
        <f t="shared" ref="CQ31" si="693">IF( AND(CK31&lt;&gt;"",CK31&gt;CN31),CK31-CN31,時間初期値)</f>
        <v>0</v>
      </c>
      <c r="CR31" s="115">
        <f t="shared" ref="CR31" si="694">IF( AND(CL31&lt;&gt;"",CL31&gt;CO31),CL31-CO31,時間初期値)</f>
        <v>0</v>
      </c>
      <c r="CS31" s="115">
        <f t="shared" ref="CS31" si="695">IF( AND(CM31&lt;&gt;"",CM31&gt;CP31),CM31-CP31,時間初期値)</f>
        <v>0</v>
      </c>
      <c r="CU31" s="119">
        <f t="shared" si="46"/>
        <v>5</v>
      </c>
      <c r="CV31" s="120" t="str">
        <f>IF(AND(A31&lt;&gt;"",AE31&lt;&gt;"",NOT(ISERROR(VLOOKUP(A31,休日一覧!$A$2:$A$27,1,FALSE)))),"〇","×")</f>
        <v>×</v>
      </c>
      <c r="CW31" s="109">
        <f t="shared" si="47"/>
        <v>0</v>
      </c>
      <c r="CX31" s="109">
        <f t="shared" si="48"/>
        <v>0</v>
      </c>
      <c r="CY31" s="119" cm="1">
        <f t="array" ref="CY31">_xlfn.IFS(AND(D31&lt;&gt;"", CY30+1&lt;=7),CY30+1,(AND(D31&lt;&gt;"",CY30=7)),1,TRUE, 0)</f>
        <v>1</v>
      </c>
      <c r="CZ31" s="110">
        <f t="shared" si="49"/>
        <v>0</v>
      </c>
      <c r="DA31" s="135">
        <f t="shared" si="50"/>
        <v>0</v>
      </c>
      <c r="DB31" s="136"/>
    </row>
    <row r="32" spans="1:106" ht="17.100000000000001" customHeight="1">
      <c r="A32" s="193">
        <f>IF(A31="","",IF((A31+1)&gt;(EOMONTH(C3,0)),"",A31+1))</f>
        <v>45248</v>
      </c>
      <c r="B32" s="193"/>
      <c r="C32" s="42" t="str">
        <f t="shared" si="175"/>
        <v>土</v>
      </c>
      <c r="D32" s="194">
        <v>0.375</v>
      </c>
      <c r="E32" s="195"/>
      <c r="F32" s="194">
        <v>0.5</v>
      </c>
      <c r="G32" s="195"/>
      <c r="H32" s="57"/>
      <c r="I32" s="56"/>
      <c r="J32" s="53"/>
      <c r="K32" s="54"/>
      <c r="L32" s="57"/>
      <c r="M32" s="56"/>
      <c r="N32" s="196">
        <f t="shared" ref="N32" si="696">IF(OR(D32="",F32=""),"",IF(T32&lt;W32,W32-T32,時間初期値))</f>
        <v>0</v>
      </c>
      <c r="O32" s="196"/>
      <c r="P32" s="196"/>
      <c r="Q32" s="219">
        <f t="shared" ref="Q32" si="697">IF(OR(D32="",F32=""),"",IF(CC32&gt;CD32,CC32-CD32+CJ32,時間初期値)+IF(CH32&gt;CI32,CJ32,時間初期値)-BB32)</f>
        <v>0</v>
      </c>
      <c r="R32" s="220"/>
      <c r="S32" s="221"/>
      <c r="T32" s="196">
        <f t="shared" ref="T32" si="698">IF(OR(D32="",F32=""),"",IF(CA32&gt;CB32,CA32-CB32-BC32,時間初期値))</f>
        <v>0</v>
      </c>
      <c r="U32" s="196"/>
      <c r="V32" s="196"/>
      <c r="W32" s="196">
        <f t="shared" ref="W32" si="699">IF(OR(D32="",F32=""),"",IF(Z32&gt;所定労働時間,Z32-所定労働時間,時間初期値))</f>
        <v>0</v>
      </c>
      <c r="X32" s="196"/>
      <c r="Y32" s="196"/>
      <c r="Z32" s="196">
        <f t="shared" si="5"/>
        <v>0.125</v>
      </c>
      <c r="AA32" s="196"/>
      <c r="AB32" s="39"/>
      <c r="AC32" s="39"/>
      <c r="AD32" s="39"/>
      <c r="AE32" s="196">
        <f t="shared" si="6"/>
        <v>0.125</v>
      </c>
      <c r="AF32" s="196"/>
      <c r="AG32" s="203"/>
      <c r="AH32" s="204"/>
      <c r="AI32" s="205"/>
      <c r="AJ32" s="206"/>
      <c r="AK32" s="207"/>
      <c r="AL32" s="207"/>
      <c r="AM32" s="207"/>
      <c r="AN32" s="207"/>
      <c r="AO32" s="207"/>
      <c r="AP32" s="207"/>
      <c r="AQ32" s="208"/>
      <c r="AS32" s="209"/>
      <c r="AT32" s="210"/>
      <c r="AU32" s="211"/>
      <c r="AV32" s="211"/>
      <c r="AW32" s="303" t="str">
        <f t="shared" ref="AW32" si="700">IF(OR(AS32="", AU32=""), "", IF(AND(D32="", F32="", AU32-AS32&lt;=所定労働時間), AU32-AS32, IF(AND(D32&lt;&gt;"", F32&lt;&gt;"", AE32&lt;=所定労働時間, AE32+(AU32-AS32)&lt;=所定労働時間), AU32-AS32, "")))</f>
        <v/>
      </c>
      <c r="AX32" s="303"/>
      <c r="AY32" s="75">
        <f t="shared" si="56"/>
        <v>0</v>
      </c>
      <c r="AZ32" s="88">
        <f t="shared" ref="AZ32" si="701">IF(BB32&lt;&gt;時間初期値,IF(AY32&gt;BB32,AY32-BB32,時間初期値),AY32)</f>
        <v>0</v>
      </c>
      <c r="BA32" s="89">
        <f t="shared" si="8"/>
        <v>0</v>
      </c>
      <c r="BB32" s="90">
        <f t="shared" si="58"/>
        <v>0</v>
      </c>
      <c r="BC32" s="90">
        <f t="shared" si="59"/>
        <v>0</v>
      </c>
      <c r="BD32" s="95">
        <f t="shared" ref="BD32" si="702">D32+所定労働時間+AY32</f>
        <v>0.6875</v>
      </c>
      <c r="BF32" s="109">
        <f t="shared" si="10"/>
        <v>0</v>
      </c>
      <c r="BG32" s="109">
        <f t="shared" si="339"/>
        <v>0</v>
      </c>
      <c r="BH32" s="109">
        <f t="shared" si="340"/>
        <v>0</v>
      </c>
      <c r="BI32" s="110">
        <f t="shared" ref="BI32" si="703">IF(I32="",時間初期値,I32-D32-BF32)</f>
        <v>0</v>
      </c>
      <c r="BJ32" s="111">
        <f t="shared" ref="BJ32" si="704">IF(K32="",時間初期値,K32-D32-BG32-BL32)</f>
        <v>0</v>
      </c>
      <c r="BK32" s="111">
        <f t="shared" ref="BK32" si="705">IF(M32="",時間初期値,M32-D32-BH32-BM32-BL32)</f>
        <v>0</v>
      </c>
      <c r="BL32" s="110">
        <f t="shared" ref="BL32" si="706">IF(BI32&lt;所定労働時間,BF32,時間初期値)</f>
        <v>0</v>
      </c>
      <c r="BM32" s="110">
        <f t="shared" ref="BM32" si="707">IF(BJ32&lt;所定労働時間,BG32,時間初期値)</f>
        <v>0</v>
      </c>
      <c r="BN32" s="110">
        <f t="shared" ref="BN32" si="708">IF(BK32&lt;所定労働時間,BH32,時間初期値)</f>
        <v>0</v>
      </c>
      <c r="BO32" s="110">
        <f t="shared" ref="BO32" si="709">IF(H32&gt;=BD32,BF32,時間初期値)</f>
        <v>0</v>
      </c>
      <c r="BP32" s="110">
        <f t="shared" ref="BP32" si="710">IF(J32&gt;=BD32,BG32,時間初期値)</f>
        <v>0</v>
      </c>
      <c r="BQ32" s="110">
        <f t="shared" ref="BQ32" si="711">IF(L32&gt;=BD32,BH32,時間初期値)</f>
        <v>0</v>
      </c>
      <c r="BR32" s="110" t="str">
        <f t="shared" ref="BR32" si="712">IF(I32&lt;&gt;"",MIN(I32,深夜境界翌朝),"")</f>
        <v/>
      </c>
      <c r="BS32" s="110" t="str">
        <f t="shared" ref="BS32" si="713">IF(K32&lt;&gt;"",MIN(K32,深夜境界翌朝),"")</f>
        <v/>
      </c>
      <c r="BT32" s="110" t="str">
        <f t="shared" ref="BT32" si="714">IF(M32&lt;&gt;"",MIN(M32,深夜境界翌朝),"")</f>
        <v/>
      </c>
      <c r="BU32" s="110">
        <f t="shared" ref="BU32" si="715">MAX(H32,深夜境界夜)</f>
        <v>0.91666666666666663</v>
      </c>
      <c r="BV32" s="110">
        <f t="shared" ref="BV32" si="716">MAX(J32,深夜境界夜)</f>
        <v>0.91666666666666663</v>
      </c>
      <c r="BW32" s="110">
        <f t="shared" ref="BW32" si="717">MAX(L32,深夜境界夜)</f>
        <v>0.91666666666666663</v>
      </c>
      <c r="BX32" s="110">
        <f t="shared" ref="BX32" si="718">IF( AND(BR32&lt;&gt;"",BR32&gt;BU32),BR32-BU32,時間初期値)</f>
        <v>0</v>
      </c>
      <c r="BY32" s="110">
        <f t="shared" ref="BY32" si="719">IF( AND(BS32&lt;&gt;"",BS32&gt;BV32),BS32-BV32,時間初期値)</f>
        <v>0</v>
      </c>
      <c r="BZ32" s="110">
        <f t="shared" ref="BZ32" si="720">IF( AND(BT32&lt;&gt;"",BT32&gt;BW32),BT32-BW32,時間初期値)</f>
        <v>0</v>
      </c>
      <c r="CA32" s="109">
        <f t="shared" ref="CA32" si="721">MIN(F32,深夜境界翌朝)</f>
        <v>0.5</v>
      </c>
      <c r="CB32" s="109">
        <f t="shared" ref="CB32" si="722">MAX(BD32,MAX(D32,深夜境界夜))</f>
        <v>0.91666666666666663</v>
      </c>
      <c r="CC32" s="109">
        <f t="shared" ref="CC32" si="723">IF(F32&lt;BD32,F32,MIN(深夜境界翌朝,BD32))</f>
        <v>0.5</v>
      </c>
      <c r="CD32" s="112">
        <f t="shared" ref="CD32" si="724">MAX(D32,深夜境界夜)</f>
        <v>0.91666666666666663</v>
      </c>
      <c r="CE32" s="110">
        <f t="shared" ref="CE32" si="725">IF(AND(BR32&lt;&gt;"",BR32&gt;BD32),BX32,時間初期値)</f>
        <v>0</v>
      </c>
      <c r="CF32" s="110">
        <f t="shared" ref="CF32" si="726">IF(AND(BS32&lt;&gt;"",BS32&gt;BD32),BY32,時間初期値)</f>
        <v>0</v>
      </c>
      <c r="CG32" s="110">
        <f t="shared" ref="CG32" si="727">IF(AND(BT32&lt;&gt;"",BT32&gt;BD32),BZ32,時間初期値)</f>
        <v>0</v>
      </c>
      <c r="CH32" s="113">
        <f t="shared" ref="CH32" si="728">MIN(F32,深夜境界朝)</f>
        <v>0.20833333333333334</v>
      </c>
      <c r="CI32" s="114">
        <f t="shared" si="87"/>
        <v>0.375</v>
      </c>
      <c r="CJ32" s="115">
        <f t="shared" ref="CJ32" si="729">IF(CH32&gt;CI32,CH32-CI32,時間初期値)</f>
        <v>0</v>
      </c>
      <c r="CK32" s="115" t="str">
        <f t="shared" ref="CK32" si="730">IF(I32&lt;&gt;"",MIN(I32,深夜境界朝),"")</f>
        <v/>
      </c>
      <c r="CL32" s="115" t="str">
        <f t="shared" ref="CL32" si="731">IF(K32&lt;&gt;"",MIN(K32,深夜境界朝),"")</f>
        <v/>
      </c>
      <c r="CM32" s="115" t="str">
        <f t="shared" ref="CM32" si="732">IF(M32&lt;&gt;"",MIN(M32,深夜境界朝),"")</f>
        <v/>
      </c>
      <c r="CN32" s="115">
        <f t="shared" si="41"/>
        <v>0</v>
      </c>
      <c r="CO32" s="115">
        <f t="shared" si="371"/>
        <v>0</v>
      </c>
      <c r="CP32" s="115">
        <f t="shared" si="372"/>
        <v>0</v>
      </c>
      <c r="CQ32" s="115">
        <f t="shared" ref="CQ32" si="733">IF( AND(CK32&lt;&gt;"",CK32&gt;CN32),CK32-CN32,時間初期値)</f>
        <v>0</v>
      </c>
      <c r="CR32" s="115">
        <f t="shared" ref="CR32" si="734">IF( AND(CL32&lt;&gt;"",CL32&gt;CO32),CL32-CO32,時間初期値)</f>
        <v>0</v>
      </c>
      <c r="CS32" s="115">
        <f t="shared" ref="CS32" si="735">IF( AND(CM32&lt;&gt;"",CM32&gt;CP32),CM32-CP32,時間初期値)</f>
        <v>0</v>
      </c>
      <c r="CU32" s="119">
        <f t="shared" si="46"/>
        <v>6</v>
      </c>
      <c r="CV32" s="120" t="str">
        <f>IF(AND(A32&lt;&gt;"",AE32&lt;&gt;"",NOT(ISERROR(VLOOKUP(A32,休日一覧!$A$2:$A$27,1,FALSE)))),"〇","×")</f>
        <v>×</v>
      </c>
      <c r="CW32" s="109">
        <f t="shared" si="47"/>
        <v>0.125</v>
      </c>
      <c r="CX32" s="109">
        <f t="shared" si="48"/>
        <v>0</v>
      </c>
      <c r="CY32" s="119" cm="1">
        <f t="array" ref="CY32">_xlfn.IFS(AND(D32&lt;&gt;"", CY31+1&lt;=7),CY31+1,(AND(D32&lt;&gt;"",CY31=7)),1,TRUE, 0)</f>
        <v>2</v>
      </c>
      <c r="CZ32" s="110">
        <f t="shared" si="49"/>
        <v>0</v>
      </c>
      <c r="DA32" s="135">
        <f t="shared" si="50"/>
        <v>0</v>
      </c>
      <c r="DB32" s="136"/>
    </row>
    <row r="33" spans="1:106" ht="17.100000000000001" customHeight="1">
      <c r="A33" s="193">
        <f>IF(A32="","",IF((A32+1)&gt;(EOMONTH(C3,0)),"",A32+1))</f>
        <v>45249</v>
      </c>
      <c r="B33" s="193"/>
      <c r="C33" s="42" t="str">
        <f t="shared" si="175"/>
        <v>日</v>
      </c>
      <c r="D33" s="194">
        <v>0.375</v>
      </c>
      <c r="E33" s="195"/>
      <c r="F33" s="194">
        <v>0.83333333333333337</v>
      </c>
      <c r="G33" s="195"/>
      <c r="H33" s="57">
        <v>0.5</v>
      </c>
      <c r="I33" s="56">
        <v>0.54166666666666696</v>
      </c>
      <c r="J33" s="53"/>
      <c r="K33" s="54"/>
      <c r="L33" s="57"/>
      <c r="M33" s="56"/>
      <c r="N33" s="196">
        <f t="shared" ref="N33" si="736">IF(OR(D33="",F33=""),"",IF(T33&lt;W33,W33-T33,時間初期値))</f>
        <v>0.10416666666666646</v>
      </c>
      <c r="O33" s="196"/>
      <c r="P33" s="196"/>
      <c r="Q33" s="197">
        <f t="shared" ref="Q33" si="737">IF(OR(D33="",F33=""),"",IF(CC33&gt;CD33,CC33-CD33+CJ33,時間初期値)+IF(CH33&gt;CI33,CJ33,時間初期値)-BB33)</f>
        <v>0</v>
      </c>
      <c r="R33" s="198"/>
      <c r="S33" s="199"/>
      <c r="T33" s="196">
        <f t="shared" ref="T33" si="738">IF(OR(D33="",F33=""),"",IF(CA33&gt;CB33,CA33-CB33-BC33,時間初期値))</f>
        <v>0</v>
      </c>
      <c r="U33" s="196"/>
      <c r="V33" s="196"/>
      <c r="W33" s="196">
        <f t="shared" ref="W33" si="739">IF(OR(D33="",F33=""),"",IF(Z33&gt;所定労働時間,Z33-所定労働時間,時間初期値))</f>
        <v>0.10416666666666646</v>
      </c>
      <c r="X33" s="196"/>
      <c r="Y33" s="196"/>
      <c r="Z33" s="196">
        <f t="shared" si="5"/>
        <v>0.41666666666666641</v>
      </c>
      <c r="AA33" s="196"/>
      <c r="AB33" s="39"/>
      <c r="AC33" s="39"/>
      <c r="AD33" s="39"/>
      <c r="AE33" s="196">
        <f t="shared" si="6"/>
        <v>0.41666666666666669</v>
      </c>
      <c r="AF33" s="196"/>
      <c r="AG33" s="203"/>
      <c r="AH33" s="204"/>
      <c r="AI33" s="205"/>
      <c r="AJ33" s="206"/>
      <c r="AK33" s="207"/>
      <c r="AL33" s="207"/>
      <c r="AM33" s="207"/>
      <c r="AN33" s="207"/>
      <c r="AO33" s="207"/>
      <c r="AP33" s="207"/>
      <c r="AQ33" s="208"/>
      <c r="AS33" s="209"/>
      <c r="AT33" s="210"/>
      <c r="AU33" s="211"/>
      <c r="AV33" s="211"/>
      <c r="AW33" s="303" t="str">
        <f t="shared" ref="AW33" si="740">IF(OR(AS33="", AU33=""), "", IF(AND(D33="", F33="", AU33-AS33&lt;=所定労働時間), AU33-AS33, IF(AND(D33&lt;&gt;"", F33&lt;&gt;"", AE33&lt;=所定労働時間, AE33+(AU33-AS33)&lt;=所定労働時間), AU33-AS33, "")))</f>
        <v/>
      </c>
      <c r="AX33" s="303"/>
      <c r="AY33" s="75">
        <f t="shared" si="56"/>
        <v>4.1666666666666963E-2</v>
      </c>
      <c r="AZ33" s="88">
        <f t="shared" ref="AZ33" si="741">IF(BB33&lt;&gt;時間初期値,IF(AY33&gt;BB33,AY33-BB33,時間初期値),AY33)</f>
        <v>4.1666666666666963E-2</v>
      </c>
      <c r="BA33" s="89">
        <f t="shared" si="8"/>
        <v>0</v>
      </c>
      <c r="BB33" s="90">
        <f t="shared" si="58"/>
        <v>0</v>
      </c>
      <c r="BC33" s="90">
        <f t="shared" si="59"/>
        <v>0</v>
      </c>
      <c r="BD33" s="95">
        <f t="shared" ref="BD33" si="742">D33+所定労働時間+AY33</f>
        <v>0.72916666666666696</v>
      </c>
      <c r="BF33" s="109">
        <f t="shared" si="10"/>
        <v>4.1666666666666963E-2</v>
      </c>
      <c r="BG33" s="109">
        <f t="shared" si="339"/>
        <v>0</v>
      </c>
      <c r="BH33" s="109">
        <f t="shared" si="340"/>
        <v>0</v>
      </c>
      <c r="BI33" s="110">
        <f t="shared" ref="BI33" si="743">IF(I33="",時間初期値,I33-D33-BF33)</f>
        <v>0.125</v>
      </c>
      <c r="BJ33" s="111">
        <f t="shared" ref="BJ33" si="744">IF(K33="",時間初期値,K33-D33-BG33-BL33)</f>
        <v>0</v>
      </c>
      <c r="BK33" s="111">
        <f t="shared" ref="BK33" si="745">IF(M33="",時間初期値,M33-D33-BH33-BM33-BL33)</f>
        <v>0</v>
      </c>
      <c r="BL33" s="110">
        <f t="shared" ref="BL33" si="746">IF(BI33&lt;所定労働時間,BF33,時間初期値)</f>
        <v>4.1666666666666963E-2</v>
      </c>
      <c r="BM33" s="110">
        <f t="shared" ref="BM33" si="747">IF(BJ33&lt;所定労働時間,BG33,時間初期値)</f>
        <v>0</v>
      </c>
      <c r="BN33" s="110">
        <f t="shared" ref="BN33" si="748">IF(BK33&lt;所定労働時間,BH33,時間初期値)</f>
        <v>0</v>
      </c>
      <c r="BO33" s="110">
        <f t="shared" ref="BO33" si="749">IF(H33&gt;=BD33,BF33,時間初期値)</f>
        <v>0</v>
      </c>
      <c r="BP33" s="110">
        <f t="shared" ref="BP33" si="750">IF(J33&gt;=BD33,BG33,時間初期値)</f>
        <v>0</v>
      </c>
      <c r="BQ33" s="110">
        <f t="shared" ref="BQ33" si="751">IF(L33&gt;=BD33,BH33,時間初期値)</f>
        <v>0</v>
      </c>
      <c r="BR33" s="110">
        <f t="shared" ref="BR33" si="752">IF(I33&lt;&gt;"",MIN(I33,深夜境界翌朝),"")</f>
        <v>0.54166666666666696</v>
      </c>
      <c r="BS33" s="110" t="str">
        <f t="shared" ref="BS33" si="753">IF(K33&lt;&gt;"",MIN(K33,深夜境界翌朝),"")</f>
        <v/>
      </c>
      <c r="BT33" s="110" t="str">
        <f t="shared" ref="BT33" si="754">IF(M33&lt;&gt;"",MIN(M33,深夜境界翌朝),"")</f>
        <v/>
      </c>
      <c r="BU33" s="110">
        <f t="shared" ref="BU33" si="755">MAX(H33,深夜境界夜)</f>
        <v>0.91666666666666663</v>
      </c>
      <c r="BV33" s="110">
        <f t="shared" ref="BV33" si="756">MAX(J33,深夜境界夜)</f>
        <v>0.91666666666666663</v>
      </c>
      <c r="BW33" s="110">
        <f t="shared" ref="BW33" si="757">MAX(L33,深夜境界夜)</f>
        <v>0.91666666666666663</v>
      </c>
      <c r="BX33" s="110">
        <f t="shared" ref="BX33" si="758">IF( AND(BR33&lt;&gt;"",BR33&gt;BU33),BR33-BU33,時間初期値)</f>
        <v>0</v>
      </c>
      <c r="BY33" s="110">
        <f t="shared" ref="BY33" si="759">IF( AND(BS33&lt;&gt;"",BS33&gt;BV33),BS33-BV33,時間初期値)</f>
        <v>0</v>
      </c>
      <c r="BZ33" s="110">
        <f t="shared" ref="BZ33" si="760">IF( AND(BT33&lt;&gt;"",BT33&gt;BW33),BT33-BW33,時間初期値)</f>
        <v>0</v>
      </c>
      <c r="CA33" s="109">
        <f t="shared" ref="CA33" si="761">MIN(F33,深夜境界翌朝)</f>
        <v>0.83333333333333337</v>
      </c>
      <c r="CB33" s="109">
        <f t="shared" ref="CB33" si="762">MAX(BD33,MAX(D33,深夜境界夜))</f>
        <v>0.91666666666666663</v>
      </c>
      <c r="CC33" s="109">
        <f t="shared" ref="CC33" si="763">IF(F33&lt;BD33,F33,MIN(深夜境界翌朝,BD33))</f>
        <v>0.72916666666666696</v>
      </c>
      <c r="CD33" s="112">
        <f t="shared" ref="CD33" si="764">MAX(D33,深夜境界夜)</f>
        <v>0.91666666666666663</v>
      </c>
      <c r="CE33" s="110">
        <f t="shared" ref="CE33" si="765">IF(AND(BR33&lt;&gt;"",BR33&gt;BD33),BX33,時間初期値)</f>
        <v>0</v>
      </c>
      <c r="CF33" s="110">
        <f t="shared" ref="CF33" si="766">IF(AND(BS33&lt;&gt;"",BS33&gt;BD33),BY33,時間初期値)</f>
        <v>0</v>
      </c>
      <c r="CG33" s="110">
        <f t="shared" ref="CG33" si="767">IF(AND(BT33&lt;&gt;"",BT33&gt;BD33),BZ33,時間初期値)</f>
        <v>0</v>
      </c>
      <c r="CH33" s="113">
        <f t="shared" ref="CH33" si="768">MIN(F33,深夜境界朝)</f>
        <v>0.20833333333333334</v>
      </c>
      <c r="CI33" s="114">
        <f t="shared" si="87"/>
        <v>0.375</v>
      </c>
      <c r="CJ33" s="115">
        <f t="shared" ref="CJ33" si="769">IF(CH33&gt;CI33,CH33-CI33,時間初期値)</f>
        <v>0</v>
      </c>
      <c r="CK33" s="115">
        <f t="shared" ref="CK33" si="770">IF(I33&lt;&gt;"",MIN(I33,深夜境界朝),"")</f>
        <v>0.20833333333333334</v>
      </c>
      <c r="CL33" s="115" t="str">
        <f t="shared" ref="CL33" si="771">IF(K33&lt;&gt;"",MIN(K33,深夜境界朝),"")</f>
        <v/>
      </c>
      <c r="CM33" s="115" t="str">
        <f t="shared" ref="CM33" si="772">IF(M33&lt;&gt;"",MIN(M33,深夜境界朝),"")</f>
        <v/>
      </c>
      <c r="CN33" s="115">
        <f t="shared" si="41"/>
        <v>0.5</v>
      </c>
      <c r="CO33" s="115">
        <f t="shared" si="371"/>
        <v>0</v>
      </c>
      <c r="CP33" s="115">
        <f t="shared" si="372"/>
        <v>0</v>
      </c>
      <c r="CQ33" s="115">
        <f t="shared" ref="CQ33" si="773">IF( AND(CK33&lt;&gt;"",CK33&gt;CN33),CK33-CN33,時間初期値)</f>
        <v>0</v>
      </c>
      <c r="CR33" s="115">
        <f t="shared" ref="CR33" si="774">IF( AND(CL33&lt;&gt;"",CL33&gt;CO33),CL33-CO33,時間初期値)</f>
        <v>0</v>
      </c>
      <c r="CS33" s="115">
        <f t="shared" ref="CS33" si="775">IF( AND(CM33&lt;&gt;"",CM33&gt;CP33),CM33-CP33,時間初期値)</f>
        <v>0</v>
      </c>
      <c r="CU33" s="119">
        <f t="shared" si="46"/>
        <v>7</v>
      </c>
      <c r="CV33" s="120" t="str">
        <f>IF(AND(A33&lt;&gt;"",AE33&lt;&gt;"",NOT(ISERROR(VLOOKUP(A33,休日一覧!$A$2:$A$27,1,FALSE)))),"〇","×")</f>
        <v>×</v>
      </c>
      <c r="CW33" s="109">
        <f t="shared" si="47"/>
        <v>0.41666666666666669</v>
      </c>
      <c r="CX33" s="109">
        <f t="shared" si="48"/>
        <v>0</v>
      </c>
      <c r="CY33" s="119" cm="1">
        <f t="array" ref="CY33">_xlfn.IFS(AND(D33&lt;&gt;"", CY32+1&lt;=7),CY32+1,(AND(D33&lt;&gt;"",CY32=7)),1,TRUE, 0)</f>
        <v>3</v>
      </c>
      <c r="CZ33" s="110">
        <f t="shared" si="49"/>
        <v>0</v>
      </c>
      <c r="DA33" s="135">
        <f t="shared" si="50"/>
        <v>0</v>
      </c>
      <c r="DB33" s="136"/>
    </row>
    <row r="34" spans="1:106" ht="16.899999999999999" customHeight="1">
      <c r="A34" s="193">
        <f>IF(A33="","",IF((A33+1)&gt;(EOMONTH(C3,0)),"",A33+1))</f>
        <v>45250</v>
      </c>
      <c r="B34" s="193"/>
      <c r="C34" s="42" t="str">
        <f t="shared" si="175"/>
        <v>月</v>
      </c>
      <c r="D34" s="194">
        <v>0.375</v>
      </c>
      <c r="E34" s="195"/>
      <c r="F34" s="194">
        <v>1.125</v>
      </c>
      <c r="G34" s="195"/>
      <c r="H34" s="57">
        <v>0.5</v>
      </c>
      <c r="I34" s="56">
        <v>0.54166666666666696</v>
      </c>
      <c r="J34" s="53"/>
      <c r="K34" s="54"/>
      <c r="L34" s="57"/>
      <c r="M34" s="56"/>
      <c r="N34" s="196">
        <f t="shared" ref="N34" si="776">IF(OR(D34="",F34=""),"",IF(T34&lt;W34,W34-T34,時間初期値))</f>
        <v>0.18749999999999972</v>
      </c>
      <c r="O34" s="196"/>
      <c r="P34" s="196"/>
      <c r="Q34" s="197">
        <f t="shared" ref="Q34" si="777">IF(OR(D34="",F34=""),"",IF(CC34&gt;CD34,CC34-CD34+CJ34,時間初期値)+IF(CH34&gt;CI34,CJ34,時間初期値)-BB34)</f>
        <v>0</v>
      </c>
      <c r="R34" s="198"/>
      <c r="S34" s="199"/>
      <c r="T34" s="196">
        <f t="shared" ref="T34" si="778">IF(OR(D34="",F34=""),"",IF(CA34&gt;CB34,CA34-CB34-BC34,時間初期値))</f>
        <v>0.20833333333333337</v>
      </c>
      <c r="U34" s="196"/>
      <c r="V34" s="196"/>
      <c r="W34" s="196">
        <f t="shared" ref="W34" si="779">IF(OR(D34="",F34=""),"",IF(Z34&gt;所定労働時間,Z34-所定労働時間,時間初期値))</f>
        <v>0.39583333333333309</v>
      </c>
      <c r="X34" s="196"/>
      <c r="Y34" s="196"/>
      <c r="Z34" s="196">
        <f t="shared" si="5"/>
        <v>0.70833333333333304</v>
      </c>
      <c r="AA34" s="196"/>
      <c r="AB34" s="39"/>
      <c r="AC34" s="39"/>
      <c r="AD34" s="39"/>
      <c r="AE34" s="196">
        <f t="shared" si="6"/>
        <v>0.70833333333333337</v>
      </c>
      <c r="AF34" s="196"/>
      <c r="AG34" s="203"/>
      <c r="AH34" s="204"/>
      <c r="AI34" s="205"/>
      <c r="AJ34" s="206"/>
      <c r="AK34" s="207"/>
      <c r="AL34" s="207"/>
      <c r="AM34" s="207"/>
      <c r="AN34" s="207"/>
      <c r="AO34" s="207"/>
      <c r="AP34" s="207"/>
      <c r="AQ34" s="208"/>
      <c r="AS34" s="209"/>
      <c r="AT34" s="210"/>
      <c r="AU34" s="211"/>
      <c r="AV34" s="211"/>
      <c r="AW34" s="303" t="str">
        <f t="shared" ref="AW34" si="780">IF(OR(AS34="", AU34=""), "", IF(AND(D34="", F34="", AU34-AS34&lt;=所定労働時間), AU34-AS34, IF(AND(D34&lt;&gt;"", F34&lt;&gt;"", AE34&lt;=所定労働時間, AE34+(AU34-AS34)&lt;=所定労働時間), AU34-AS34, "")))</f>
        <v/>
      </c>
      <c r="AX34" s="303"/>
      <c r="AY34" s="75">
        <f t="shared" si="56"/>
        <v>4.1666666666666963E-2</v>
      </c>
      <c r="AZ34" s="88">
        <f t="shared" ref="AZ34" si="781">IF(BB34&lt;&gt;時間初期値,IF(AY34&gt;BB34,AY34-BB34,時間初期値),AY34)</f>
        <v>4.1666666666666963E-2</v>
      </c>
      <c r="BA34" s="89">
        <f t="shared" si="8"/>
        <v>0</v>
      </c>
      <c r="BB34" s="90">
        <f t="shared" si="58"/>
        <v>0</v>
      </c>
      <c r="BC34" s="90">
        <f t="shared" si="59"/>
        <v>0</v>
      </c>
      <c r="BD34" s="95">
        <f t="shared" ref="BD34" si="782">D34+所定労働時間+AY34</f>
        <v>0.72916666666666696</v>
      </c>
      <c r="BF34" s="109">
        <f t="shared" si="10"/>
        <v>4.1666666666666963E-2</v>
      </c>
      <c r="BG34" s="109">
        <f t="shared" si="339"/>
        <v>0</v>
      </c>
      <c r="BH34" s="109">
        <f t="shared" si="340"/>
        <v>0</v>
      </c>
      <c r="BI34" s="110">
        <f t="shared" ref="BI34" si="783">IF(I34="",時間初期値,I34-D34-BF34)</f>
        <v>0.125</v>
      </c>
      <c r="BJ34" s="111">
        <f t="shared" ref="BJ34" si="784">IF(K34="",時間初期値,K34-D34-BG34-BL34)</f>
        <v>0</v>
      </c>
      <c r="BK34" s="111">
        <f t="shared" ref="BK34" si="785">IF(M34="",時間初期値,M34-D34-BH34-BM34-BL34)</f>
        <v>0</v>
      </c>
      <c r="BL34" s="110">
        <f t="shared" ref="BL34" si="786">IF(BI34&lt;所定労働時間,BF34,時間初期値)</f>
        <v>4.1666666666666963E-2</v>
      </c>
      <c r="BM34" s="110">
        <f t="shared" ref="BM34" si="787">IF(BJ34&lt;所定労働時間,BG34,時間初期値)</f>
        <v>0</v>
      </c>
      <c r="BN34" s="110">
        <f t="shared" ref="BN34" si="788">IF(BK34&lt;所定労働時間,BH34,時間初期値)</f>
        <v>0</v>
      </c>
      <c r="BO34" s="110">
        <f t="shared" ref="BO34" si="789">IF(H34&gt;=BD34,BF34,時間初期値)</f>
        <v>0</v>
      </c>
      <c r="BP34" s="110">
        <f t="shared" ref="BP34" si="790">IF(J34&gt;=BD34,BG34,時間初期値)</f>
        <v>0</v>
      </c>
      <c r="BQ34" s="110">
        <f t="shared" ref="BQ34" si="791">IF(L34&gt;=BD34,BH34,時間初期値)</f>
        <v>0</v>
      </c>
      <c r="BR34" s="110">
        <f t="shared" ref="BR34" si="792">IF(I34&lt;&gt;"",MIN(I34,深夜境界翌朝),"")</f>
        <v>0.54166666666666696</v>
      </c>
      <c r="BS34" s="110" t="str">
        <f t="shared" ref="BS34" si="793">IF(K34&lt;&gt;"",MIN(K34,深夜境界翌朝),"")</f>
        <v/>
      </c>
      <c r="BT34" s="110" t="str">
        <f t="shared" ref="BT34" si="794">IF(M34&lt;&gt;"",MIN(M34,深夜境界翌朝),"")</f>
        <v/>
      </c>
      <c r="BU34" s="110">
        <f t="shared" ref="BU34" si="795">MAX(H34,深夜境界夜)</f>
        <v>0.91666666666666663</v>
      </c>
      <c r="BV34" s="110">
        <f t="shared" ref="BV34" si="796">MAX(J34,深夜境界夜)</f>
        <v>0.91666666666666663</v>
      </c>
      <c r="BW34" s="110">
        <f t="shared" ref="BW34" si="797">MAX(L34,深夜境界夜)</f>
        <v>0.91666666666666663</v>
      </c>
      <c r="BX34" s="110">
        <f t="shared" ref="BX34" si="798">IF( AND(BR34&lt;&gt;"",BR34&gt;BU34),BR34-BU34,時間初期値)</f>
        <v>0</v>
      </c>
      <c r="BY34" s="110">
        <f t="shared" ref="BY34" si="799">IF( AND(BS34&lt;&gt;"",BS34&gt;BV34),BS34-BV34,時間初期値)</f>
        <v>0</v>
      </c>
      <c r="BZ34" s="110">
        <f t="shared" ref="BZ34" si="800">IF( AND(BT34&lt;&gt;"",BT34&gt;BW34),BT34-BW34,時間初期値)</f>
        <v>0</v>
      </c>
      <c r="CA34" s="109">
        <f t="shared" ref="CA34" si="801">MIN(F34,深夜境界翌朝)</f>
        <v>1.125</v>
      </c>
      <c r="CB34" s="109">
        <f t="shared" ref="CB34" si="802">MAX(BD34,MAX(D34,深夜境界夜))</f>
        <v>0.91666666666666663</v>
      </c>
      <c r="CC34" s="109">
        <f t="shared" ref="CC34" si="803">IF(F34&lt;BD34,F34,MIN(深夜境界翌朝,BD34))</f>
        <v>0.72916666666666696</v>
      </c>
      <c r="CD34" s="112">
        <f t="shared" ref="CD34" si="804">MAX(D34,深夜境界夜)</f>
        <v>0.91666666666666663</v>
      </c>
      <c r="CE34" s="110">
        <f t="shared" ref="CE34" si="805">IF(AND(BR34&lt;&gt;"",BR34&gt;BD34),BX34,時間初期値)</f>
        <v>0</v>
      </c>
      <c r="CF34" s="110">
        <f t="shared" ref="CF34" si="806">IF(AND(BS34&lt;&gt;"",BS34&gt;BD34),BY34,時間初期値)</f>
        <v>0</v>
      </c>
      <c r="CG34" s="110">
        <f t="shared" ref="CG34" si="807">IF(AND(BT34&lt;&gt;"",BT34&gt;BD34),BZ34,時間初期値)</f>
        <v>0</v>
      </c>
      <c r="CH34" s="113">
        <f t="shared" ref="CH34" si="808">MIN(F34,深夜境界朝)</f>
        <v>0.20833333333333334</v>
      </c>
      <c r="CI34" s="114">
        <f t="shared" si="87"/>
        <v>0.375</v>
      </c>
      <c r="CJ34" s="115">
        <f t="shared" ref="CJ34" si="809">IF(CH34&gt;CI34,CH34-CI34,時間初期値)</f>
        <v>0</v>
      </c>
      <c r="CK34" s="115">
        <f t="shared" ref="CK34" si="810">IF(I34&lt;&gt;"",MIN(I34,深夜境界朝),"")</f>
        <v>0.20833333333333334</v>
      </c>
      <c r="CL34" s="115" t="str">
        <f t="shared" ref="CL34" si="811">IF(K34&lt;&gt;"",MIN(K34,深夜境界朝),"")</f>
        <v/>
      </c>
      <c r="CM34" s="115" t="str">
        <f t="shared" ref="CM34" si="812">IF(M34&lt;&gt;"",MIN(M34,深夜境界朝),"")</f>
        <v/>
      </c>
      <c r="CN34" s="115">
        <f t="shared" si="41"/>
        <v>0.5</v>
      </c>
      <c r="CO34" s="115">
        <f t="shared" si="371"/>
        <v>0</v>
      </c>
      <c r="CP34" s="115">
        <f t="shared" si="372"/>
        <v>0</v>
      </c>
      <c r="CQ34" s="115">
        <f t="shared" ref="CQ34" si="813">IF( AND(CK34&lt;&gt;"",CK34&gt;CN34),CK34-CN34,時間初期値)</f>
        <v>0</v>
      </c>
      <c r="CR34" s="115">
        <f t="shared" ref="CR34" si="814">IF( AND(CL34&lt;&gt;"",CL34&gt;CO34),CL34-CO34,時間初期値)</f>
        <v>0</v>
      </c>
      <c r="CS34" s="115">
        <f t="shared" ref="CS34" si="815">IF( AND(CM34&lt;&gt;"",CM34&gt;CP34),CM34-CP34,時間初期値)</f>
        <v>0</v>
      </c>
      <c r="CU34" s="119">
        <f t="shared" si="46"/>
        <v>1</v>
      </c>
      <c r="CV34" s="120" t="str">
        <f>IF(AND(A34&lt;&gt;"",AE34&lt;&gt;"",NOT(ISERROR(VLOOKUP(A34,休日一覧!$A$2:$A$27,1,FALSE)))),"〇","×")</f>
        <v>×</v>
      </c>
      <c r="CW34" s="109">
        <f t="shared" si="47"/>
        <v>0</v>
      </c>
      <c r="CX34" s="109">
        <f t="shared" si="48"/>
        <v>0</v>
      </c>
      <c r="CY34" s="119" cm="1">
        <f t="array" ref="CY34">_xlfn.IFS(AND(D34&lt;&gt;"", CY33+1&lt;=7),CY33+1,(AND(D34&lt;&gt;"",CY33=7)),1,TRUE, 0)</f>
        <v>4</v>
      </c>
      <c r="CZ34" s="110">
        <f t="shared" si="49"/>
        <v>0</v>
      </c>
      <c r="DA34" s="135">
        <f t="shared" si="50"/>
        <v>0</v>
      </c>
      <c r="DB34" s="136"/>
    </row>
    <row r="35" spans="1:106" ht="17.100000000000001" customHeight="1">
      <c r="A35" s="193">
        <f>IF(A34="","",IF((A34+1)&gt;(EOMONTH(C3,0)),"",A34+1))</f>
        <v>45251</v>
      </c>
      <c r="B35" s="193"/>
      <c r="C35" s="42" t="str">
        <f t="shared" si="175"/>
        <v>火</v>
      </c>
      <c r="D35" s="194">
        <v>0.5</v>
      </c>
      <c r="E35" s="195"/>
      <c r="F35" s="194">
        <v>1.3333333333333333</v>
      </c>
      <c r="G35" s="195"/>
      <c r="H35" s="57"/>
      <c r="I35" s="56"/>
      <c r="J35" s="53"/>
      <c r="K35" s="54"/>
      <c r="L35" s="57"/>
      <c r="M35" s="56"/>
      <c r="N35" s="196">
        <f t="shared" ref="N35" si="816">IF(OR(D35="",F35=""),"",IF(T35&lt;W35,W35-T35,時間初期値))</f>
        <v>0.22916666666666663</v>
      </c>
      <c r="O35" s="196"/>
      <c r="P35" s="196"/>
      <c r="Q35" s="197">
        <f t="shared" ref="Q35" si="817">IF(OR(D35="",F35=""),"",IF(CC35&gt;CD35,CC35-CD35+CJ35,時間初期値)+IF(CH35&gt;CI35,CJ35,時間初期値)-BB35)</f>
        <v>0</v>
      </c>
      <c r="R35" s="198"/>
      <c r="S35" s="199"/>
      <c r="T35" s="196">
        <f t="shared" ref="T35" si="818">IF(OR(D35="",F35=""),"",IF(CA35&gt;CB35,CA35-CB35-BC35,時間初期値))</f>
        <v>0.29166666666666663</v>
      </c>
      <c r="U35" s="196"/>
      <c r="V35" s="196"/>
      <c r="W35" s="196">
        <f t="shared" ref="W35" si="819">IF(OR(D35="",F35=""),"",IF(Z35&gt;所定労働時間,Z35-所定労働時間,時間初期値))</f>
        <v>0.52083333333333326</v>
      </c>
      <c r="X35" s="196"/>
      <c r="Y35" s="196"/>
      <c r="Z35" s="196">
        <f t="shared" si="5"/>
        <v>0.83333333333333326</v>
      </c>
      <c r="AA35" s="196"/>
      <c r="AB35" s="39"/>
      <c r="AC35" s="39"/>
      <c r="AD35" s="39"/>
      <c r="AE35" s="196">
        <f t="shared" si="6"/>
        <v>0.83333333333333337</v>
      </c>
      <c r="AF35" s="196"/>
      <c r="AG35" s="203"/>
      <c r="AH35" s="204"/>
      <c r="AI35" s="205"/>
      <c r="AJ35" s="206"/>
      <c r="AK35" s="207"/>
      <c r="AL35" s="207"/>
      <c r="AM35" s="207"/>
      <c r="AN35" s="207"/>
      <c r="AO35" s="207"/>
      <c r="AP35" s="207"/>
      <c r="AQ35" s="208"/>
      <c r="AS35" s="209"/>
      <c r="AT35" s="210"/>
      <c r="AU35" s="209"/>
      <c r="AV35" s="210"/>
      <c r="AW35" s="303" t="str">
        <f t="shared" ref="AW35" si="820">IF(OR(AS35="", AU35=""), "", IF(AND(D35="", F35="", AU35-AS35&lt;=所定労働時間), AU35-AS35, IF(AND(D35&lt;&gt;"", F35&lt;&gt;"", AE35&lt;=所定労働時間, AE35+(AU35-AS35)&lt;=所定労働時間), AU35-AS35, "")))</f>
        <v/>
      </c>
      <c r="AX35" s="303"/>
      <c r="AY35" s="75">
        <f t="shared" si="56"/>
        <v>0</v>
      </c>
      <c r="AZ35" s="88">
        <f t="shared" ref="AZ35" si="821">IF(BB35&lt;&gt;時間初期値,IF(AY35&gt;BB35,AY35-BB35,時間初期値),AY35)</f>
        <v>0</v>
      </c>
      <c r="BA35" s="89">
        <f t="shared" si="8"/>
        <v>0</v>
      </c>
      <c r="BB35" s="90">
        <f t="shared" si="58"/>
        <v>0</v>
      </c>
      <c r="BC35" s="90">
        <f t="shared" si="59"/>
        <v>0</v>
      </c>
      <c r="BD35" s="95">
        <f t="shared" ref="BD35" si="822">D35+所定労働時間+AY35</f>
        <v>0.8125</v>
      </c>
      <c r="BF35" s="109">
        <f t="shared" si="10"/>
        <v>0</v>
      </c>
      <c r="BG35" s="109">
        <f t="shared" si="339"/>
        <v>0</v>
      </c>
      <c r="BH35" s="109">
        <f t="shared" si="340"/>
        <v>0</v>
      </c>
      <c r="BI35" s="110">
        <f t="shared" ref="BI35" si="823">IF(I35="",時間初期値,I35-D35-BF35)</f>
        <v>0</v>
      </c>
      <c r="BJ35" s="111">
        <f t="shared" ref="BJ35" si="824">IF(K35="",時間初期値,K35-D35-BG35-BL35)</f>
        <v>0</v>
      </c>
      <c r="BK35" s="111">
        <f t="shared" ref="BK35" si="825">IF(M35="",時間初期値,M35-D35-BH35-BM35-BL35)</f>
        <v>0</v>
      </c>
      <c r="BL35" s="110">
        <f t="shared" ref="BL35" si="826">IF(BI35&lt;所定労働時間,BF35,時間初期値)</f>
        <v>0</v>
      </c>
      <c r="BM35" s="110">
        <f t="shared" ref="BM35" si="827">IF(BJ35&lt;所定労働時間,BG35,時間初期値)</f>
        <v>0</v>
      </c>
      <c r="BN35" s="110">
        <f t="shared" ref="BN35" si="828">IF(BK35&lt;所定労働時間,BH35,時間初期値)</f>
        <v>0</v>
      </c>
      <c r="BO35" s="110">
        <f t="shared" ref="BO35" si="829">IF(H35&gt;=BD35,BF35,時間初期値)</f>
        <v>0</v>
      </c>
      <c r="BP35" s="110">
        <f t="shared" ref="BP35" si="830">IF(J35&gt;=BD35,BG35,時間初期値)</f>
        <v>0</v>
      </c>
      <c r="BQ35" s="110">
        <f t="shared" ref="BQ35" si="831">IF(L35&gt;=BD35,BH35,時間初期値)</f>
        <v>0</v>
      </c>
      <c r="BR35" s="110" t="str">
        <f t="shared" ref="BR35" si="832">IF(I35&lt;&gt;"",MIN(I35,深夜境界翌朝),"")</f>
        <v/>
      </c>
      <c r="BS35" s="110" t="str">
        <f t="shared" ref="BS35" si="833">IF(K35&lt;&gt;"",MIN(K35,深夜境界翌朝),"")</f>
        <v/>
      </c>
      <c r="BT35" s="110" t="str">
        <f t="shared" ref="BT35" si="834">IF(M35&lt;&gt;"",MIN(M35,深夜境界翌朝),"")</f>
        <v/>
      </c>
      <c r="BU35" s="110">
        <f t="shared" ref="BU35" si="835">MAX(H35,深夜境界夜)</f>
        <v>0.91666666666666663</v>
      </c>
      <c r="BV35" s="110">
        <f t="shared" ref="BV35" si="836">MAX(J35,深夜境界夜)</f>
        <v>0.91666666666666663</v>
      </c>
      <c r="BW35" s="110">
        <f t="shared" ref="BW35" si="837">MAX(L35,深夜境界夜)</f>
        <v>0.91666666666666663</v>
      </c>
      <c r="BX35" s="110">
        <f t="shared" ref="BX35" si="838">IF( AND(BR35&lt;&gt;"",BR35&gt;BU35),BR35-BU35,時間初期値)</f>
        <v>0</v>
      </c>
      <c r="BY35" s="110">
        <f t="shared" ref="BY35" si="839">IF( AND(BS35&lt;&gt;"",BS35&gt;BV35),BS35-BV35,時間初期値)</f>
        <v>0</v>
      </c>
      <c r="BZ35" s="110">
        <f t="shared" ref="BZ35" si="840">IF( AND(BT35&lt;&gt;"",BT35&gt;BW35),BT35-BW35,時間初期値)</f>
        <v>0</v>
      </c>
      <c r="CA35" s="109">
        <f t="shared" ref="CA35" si="841">MIN(F35,深夜境界翌朝)</f>
        <v>1.2083333333333333</v>
      </c>
      <c r="CB35" s="109">
        <f t="shared" ref="CB35" si="842">MAX(BD35,MAX(D35,深夜境界夜))</f>
        <v>0.91666666666666663</v>
      </c>
      <c r="CC35" s="109">
        <f t="shared" ref="CC35" si="843">IF(F35&lt;BD35,F35,MIN(深夜境界翌朝,BD35))</f>
        <v>0.8125</v>
      </c>
      <c r="CD35" s="112">
        <f t="shared" ref="CD35" si="844">MAX(D35,深夜境界夜)</f>
        <v>0.91666666666666663</v>
      </c>
      <c r="CE35" s="110">
        <f t="shared" ref="CE35" si="845">IF(AND(BR35&lt;&gt;"",BR35&gt;BD35),BX35,時間初期値)</f>
        <v>0</v>
      </c>
      <c r="CF35" s="110">
        <f t="shared" ref="CF35" si="846">IF(AND(BS35&lt;&gt;"",BS35&gt;BD35),BY35,時間初期値)</f>
        <v>0</v>
      </c>
      <c r="CG35" s="110">
        <f t="shared" ref="CG35" si="847">IF(AND(BT35&lt;&gt;"",BT35&gt;BD35),BZ35,時間初期値)</f>
        <v>0</v>
      </c>
      <c r="CH35" s="113">
        <f t="shared" ref="CH35" si="848">MIN(F35,深夜境界朝)</f>
        <v>0.20833333333333334</v>
      </c>
      <c r="CI35" s="114">
        <f t="shared" si="87"/>
        <v>0.5</v>
      </c>
      <c r="CJ35" s="115">
        <f t="shared" ref="CJ35" si="849">IF(CH35&gt;CI35,CH35-CI35,時間初期値)</f>
        <v>0</v>
      </c>
      <c r="CK35" s="115" t="str">
        <f t="shared" ref="CK35" si="850">IF(I35&lt;&gt;"",MIN(I35,深夜境界朝),"")</f>
        <v/>
      </c>
      <c r="CL35" s="115" t="str">
        <f t="shared" ref="CL35" si="851">IF(K35&lt;&gt;"",MIN(K35,深夜境界朝),"")</f>
        <v/>
      </c>
      <c r="CM35" s="115" t="str">
        <f t="shared" ref="CM35" si="852">IF(M35&lt;&gt;"",MIN(M35,深夜境界朝),"")</f>
        <v/>
      </c>
      <c r="CN35" s="115">
        <f t="shared" si="41"/>
        <v>0</v>
      </c>
      <c r="CO35" s="115">
        <f t="shared" si="371"/>
        <v>0</v>
      </c>
      <c r="CP35" s="115">
        <f t="shared" si="372"/>
        <v>0</v>
      </c>
      <c r="CQ35" s="115">
        <f t="shared" ref="CQ35" si="853">IF( AND(CK35&lt;&gt;"",CK35&gt;CN35),CK35-CN35,時間初期値)</f>
        <v>0</v>
      </c>
      <c r="CR35" s="115">
        <f t="shared" ref="CR35" si="854">IF( AND(CL35&lt;&gt;"",CL35&gt;CO35),CL35-CO35,時間初期値)</f>
        <v>0</v>
      </c>
      <c r="CS35" s="115">
        <f t="shared" ref="CS35" si="855">IF( AND(CM35&lt;&gt;"",CM35&gt;CP35),CM35-CP35,時間初期値)</f>
        <v>0</v>
      </c>
      <c r="CU35" s="119">
        <f t="shared" si="46"/>
        <v>2</v>
      </c>
      <c r="CV35" s="120" t="str">
        <f>IF(AND(A35&lt;&gt;"",AE35&lt;&gt;"",NOT(ISERROR(VLOOKUP(A35,休日一覧!$A$2:$A$27,1,FALSE)))),"〇","×")</f>
        <v>×</v>
      </c>
      <c r="CW35" s="109">
        <f t="shared" si="47"/>
        <v>0</v>
      </c>
      <c r="CX35" s="109">
        <f t="shared" si="48"/>
        <v>0</v>
      </c>
      <c r="CY35" s="119" cm="1">
        <f t="array" ref="CY35">_xlfn.IFS(AND(D35&lt;&gt;"", CY34+1&lt;=7),CY34+1,(AND(D35&lt;&gt;"",CY34=7)),1,TRUE, 0)</f>
        <v>5</v>
      </c>
      <c r="CZ35" s="110">
        <f t="shared" si="49"/>
        <v>0</v>
      </c>
      <c r="DA35" s="135">
        <f t="shared" si="50"/>
        <v>0</v>
      </c>
      <c r="DB35" s="136"/>
    </row>
    <row r="36" spans="1:106" ht="17.100000000000001" customHeight="1">
      <c r="A36" s="193">
        <f>IF(A35="","",IF((A35+1)&gt;(EOMONTH(C3,0)),"",A35+1))</f>
        <v>45252</v>
      </c>
      <c r="B36" s="193"/>
      <c r="C36" s="42" t="str">
        <f t="shared" si="175"/>
        <v>水</v>
      </c>
      <c r="D36" s="194">
        <v>0.5</v>
      </c>
      <c r="E36" s="195"/>
      <c r="F36" s="194">
        <v>0.75</v>
      </c>
      <c r="G36" s="195"/>
      <c r="H36" s="57"/>
      <c r="I36" s="56"/>
      <c r="J36" s="53"/>
      <c r="K36" s="54"/>
      <c r="L36" s="57"/>
      <c r="M36" s="56"/>
      <c r="N36" s="196">
        <f t="shared" ref="N36" si="856">IF(OR(D36="",F36=""),"",IF(T36&lt;W36,W36-T36,時間初期値))</f>
        <v>0</v>
      </c>
      <c r="O36" s="196"/>
      <c r="P36" s="196"/>
      <c r="Q36" s="197">
        <f t="shared" ref="Q36" si="857">IF(OR(D36="",F36=""),"",IF(CC36&gt;CD36,CC36-CD36+CJ36,時間初期値)+IF(CH36&gt;CI36,CJ36,時間初期値)-BB36)</f>
        <v>0</v>
      </c>
      <c r="R36" s="198"/>
      <c r="S36" s="199"/>
      <c r="T36" s="196">
        <f t="shared" ref="T36" si="858">IF(OR(D36="",F36=""),"",IF(CA36&gt;CB36,CA36-CB36-BC36,時間初期値))</f>
        <v>0</v>
      </c>
      <c r="U36" s="196"/>
      <c r="V36" s="196"/>
      <c r="W36" s="196">
        <f t="shared" ref="W36" si="859">IF(OR(D36="",F36=""),"",IF(Z36&gt;所定労働時間,Z36-所定労働時間,時間初期値))</f>
        <v>0</v>
      </c>
      <c r="X36" s="196"/>
      <c r="Y36" s="196"/>
      <c r="Z36" s="196">
        <f t="shared" si="5"/>
        <v>0.25</v>
      </c>
      <c r="AA36" s="196"/>
      <c r="AB36" s="39"/>
      <c r="AC36" s="39"/>
      <c r="AD36" s="39"/>
      <c r="AE36" s="196">
        <f t="shared" si="6"/>
        <v>0.25</v>
      </c>
      <c r="AF36" s="196"/>
      <c r="AG36" s="203"/>
      <c r="AH36" s="204"/>
      <c r="AI36" s="205"/>
      <c r="AJ36" s="206"/>
      <c r="AK36" s="207"/>
      <c r="AL36" s="207"/>
      <c r="AM36" s="207"/>
      <c r="AN36" s="207"/>
      <c r="AO36" s="207"/>
      <c r="AP36" s="207"/>
      <c r="AQ36" s="208"/>
      <c r="AS36" s="209"/>
      <c r="AT36" s="210"/>
      <c r="AU36" s="211"/>
      <c r="AV36" s="211"/>
      <c r="AW36" s="303" t="str">
        <f t="shared" ref="AW36" si="860">IF(OR(AS36="", AU36=""), "", IF(AND(D36="", F36="", AU36-AS36&lt;=所定労働時間), AU36-AS36, IF(AND(D36&lt;&gt;"", F36&lt;&gt;"", AE36&lt;=所定労働時間, AE36+(AU36-AS36)&lt;=所定労働時間), AU36-AS36, "")))</f>
        <v/>
      </c>
      <c r="AX36" s="303"/>
      <c r="AY36" s="75">
        <f t="shared" si="56"/>
        <v>0</v>
      </c>
      <c r="AZ36" s="88">
        <f t="shared" ref="AZ36" si="861">IF(BB36&lt;&gt;時間初期値,IF(AY36&gt;BB36,AY36-BB36,時間初期値),AY36)</f>
        <v>0</v>
      </c>
      <c r="BA36" s="89">
        <f t="shared" si="8"/>
        <v>0</v>
      </c>
      <c r="BB36" s="90">
        <f t="shared" si="58"/>
        <v>0</v>
      </c>
      <c r="BC36" s="90">
        <f t="shared" si="59"/>
        <v>0</v>
      </c>
      <c r="BD36" s="95">
        <f t="shared" ref="BD36" si="862">D36+所定労働時間+AY36</f>
        <v>0.8125</v>
      </c>
      <c r="BF36" s="109">
        <f t="shared" si="10"/>
        <v>0</v>
      </c>
      <c r="BG36" s="109">
        <f t="shared" si="339"/>
        <v>0</v>
      </c>
      <c r="BH36" s="109">
        <f t="shared" si="340"/>
        <v>0</v>
      </c>
      <c r="BI36" s="110">
        <f t="shared" ref="BI36" si="863">IF(I36="",時間初期値,I36-D36-BF36)</f>
        <v>0</v>
      </c>
      <c r="BJ36" s="111">
        <f t="shared" ref="BJ36" si="864">IF(K36="",時間初期値,K36-D36-BG36-BL36)</f>
        <v>0</v>
      </c>
      <c r="BK36" s="111">
        <f t="shared" ref="BK36" si="865">IF(M36="",時間初期値,M36-D36-BH36-BM36-BL36)</f>
        <v>0</v>
      </c>
      <c r="BL36" s="110">
        <f t="shared" ref="BL36" si="866">IF(BI36&lt;所定労働時間,BF36,時間初期値)</f>
        <v>0</v>
      </c>
      <c r="BM36" s="110">
        <f t="shared" ref="BM36" si="867">IF(BJ36&lt;所定労働時間,BG36,時間初期値)</f>
        <v>0</v>
      </c>
      <c r="BN36" s="110">
        <f t="shared" ref="BN36" si="868">IF(BK36&lt;所定労働時間,BH36,時間初期値)</f>
        <v>0</v>
      </c>
      <c r="BO36" s="110">
        <f t="shared" ref="BO36" si="869">IF(H36&gt;=BD36,BF36,時間初期値)</f>
        <v>0</v>
      </c>
      <c r="BP36" s="110">
        <f t="shared" ref="BP36" si="870">IF(J36&gt;=BD36,BG36,時間初期値)</f>
        <v>0</v>
      </c>
      <c r="BQ36" s="110">
        <f t="shared" ref="BQ36" si="871">IF(L36&gt;=BD36,BH36,時間初期値)</f>
        <v>0</v>
      </c>
      <c r="BR36" s="110" t="str">
        <f t="shared" ref="BR36" si="872">IF(I36&lt;&gt;"",MIN(I36,深夜境界翌朝),"")</f>
        <v/>
      </c>
      <c r="BS36" s="110" t="str">
        <f t="shared" ref="BS36" si="873">IF(K36&lt;&gt;"",MIN(K36,深夜境界翌朝),"")</f>
        <v/>
      </c>
      <c r="BT36" s="110" t="str">
        <f t="shared" ref="BT36" si="874">IF(M36&lt;&gt;"",MIN(M36,深夜境界翌朝),"")</f>
        <v/>
      </c>
      <c r="BU36" s="110">
        <f t="shared" ref="BU36" si="875">MAX(H36,深夜境界夜)</f>
        <v>0.91666666666666663</v>
      </c>
      <c r="BV36" s="110">
        <f t="shared" ref="BV36" si="876">MAX(J36,深夜境界夜)</f>
        <v>0.91666666666666663</v>
      </c>
      <c r="BW36" s="110">
        <f t="shared" ref="BW36" si="877">MAX(L36,深夜境界夜)</f>
        <v>0.91666666666666663</v>
      </c>
      <c r="BX36" s="110">
        <f t="shared" ref="BX36" si="878">IF( AND(BR36&lt;&gt;"",BR36&gt;BU36),BR36-BU36,時間初期値)</f>
        <v>0</v>
      </c>
      <c r="BY36" s="110">
        <f t="shared" ref="BY36" si="879">IF( AND(BS36&lt;&gt;"",BS36&gt;BV36),BS36-BV36,時間初期値)</f>
        <v>0</v>
      </c>
      <c r="BZ36" s="110">
        <f t="shared" ref="BZ36" si="880">IF( AND(BT36&lt;&gt;"",BT36&gt;BW36),BT36-BW36,時間初期値)</f>
        <v>0</v>
      </c>
      <c r="CA36" s="109">
        <f t="shared" ref="CA36" si="881">MIN(F36,深夜境界翌朝)</f>
        <v>0.75</v>
      </c>
      <c r="CB36" s="109">
        <f t="shared" ref="CB36" si="882">MAX(BD36,MAX(D36,深夜境界夜))</f>
        <v>0.91666666666666663</v>
      </c>
      <c r="CC36" s="109">
        <f t="shared" ref="CC36" si="883">IF(F36&lt;BD36,F36,MIN(深夜境界翌朝,BD36))</f>
        <v>0.75</v>
      </c>
      <c r="CD36" s="112">
        <f t="shared" ref="CD36" si="884">MAX(D36,深夜境界夜)</f>
        <v>0.91666666666666663</v>
      </c>
      <c r="CE36" s="110">
        <f t="shared" ref="CE36" si="885">IF(AND(BR36&lt;&gt;"",BR36&gt;BD36),BX36,時間初期値)</f>
        <v>0</v>
      </c>
      <c r="CF36" s="110">
        <f t="shared" ref="CF36" si="886">IF(AND(BS36&lt;&gt;"",BS36&gt;BD36),BY36,時間初期値)</f>
        <v>0</v>
      </c>
      <c r="CG36" s="110">
        <f t="shared" ref="CG36" si="887">IF(AND(BT36&lt;&gt;"",BT36&gt;BD36),BZ36,時間初期値)</f>
        <v>0</v>
      </c>
      <c r="CH36" s="113">
        <f t="shared" ref="CH36" si="888">MIN(F36,深夜境界朝)</f>
        <v>0.20833333333333334</v>
      </c>
      <c r="CI36" s="114">
        <f t="shared" si="87"/>
        <v>0.5</v>
      </c>
      <c r="CJ36" s="115">
        <f t="shared" ref="CJ36" si="889">IF(CH36&gt;CI36,CH36-CI36,時間初期値)</f>
        <v>0</v>
      </c>
      <c r="CK36" s="115" t="str">
        <f t="shared" ref="CK36" si="890">IF(I36&lt;&gt;"",MIN(I36,深夜境界朝),"")</f>
        <v/>
      </c>
      <c r="CL36" s="115" t="str">
        <f t="shared" ref="CL36" si="891">IF(K36&lt;&gt;"",MIN(K36,深夜境界朝),"")</f>
        <v/>
      </c>
      <c r="CM36" s="115" t="str">
        <f t="shared" ref="CM36" si="892">IF(M36&lt;&gt;"",MIN(M36,深夜境界朝),"")</f>
        <v/>
      </c>
      <c r="CN36" s="115">
        <f t="shared" si="41"/>
        <v>0</v>
      </c>
      <c r="CO36" s="115">
        <f>MAX(J36,$BD$5)</f>
        <v>0</v>
      </c>
      <c r="CP36" s="115">
        <f t="shared" si="372"/>
        <v>0</v>
      </c>
      <c r="CQ36" s="115">
        <f t="shared" ref="CQ36" si="893">IF( AND(CK36&lt;&gt;"",CK36&gt;CN36),CK36-CN36,時間初期値)</f>
        <v>0</v>
      </c>
      <c r="CR36" s="115">
        <f t="shared" ref="CR36" si="894">IF( AND(CL36&lt;&gt;"",CL36&gt;CO36),CL36-CO36,時間初期値)</f>
        <v>0</v>
      </c>
      <c r="CS36" s="115">
        <f t="shared" ref="CS36" si="895">IF( AND(CM36&lt;&gt;"",CM36&gt;CP36),CM36-CP36,時間初期値)</f>
        <v>0</v>
      </c>
      <c r="CU36" s="119">
        <f t="shared" si="46"/>
        <v>3</v>
      </c>
      <c r="CV36" s="120" t="str">
        <f>IF(AND(A36&lt;&gt;"",AE36&lt;&gt;"",NOT(ISERROR(VLOOKUP(A36,休日一覧!$A$2:$A$27,1,FALSE)))),"〇","×")</f>
        <v>×</v>
      </c>
      <c r="CW36" s="109">
        <f t="shared" si="47"/>
        <v>0</v>
      </c>
      <c r="CX36" s="109">
        <f t="shared" si="48"/>
        <v>0</v>
      </c>
      <c r="CY36" s="119" cm="1">
        <f t="array" ref="CY36">_xlfn.IFS(AND(D36&lt;&gt;"", CY35+1&lt;=7),CY35+1,(AND(D36&lt;&gt;"",CY35=7)),1,TRUE, 0)</f>
        <v>6</v>
      </c>
      <c r="CZ36" s="110">
        <f t="shared" si="49"/>
        <v>0</v>
      </c>
      <c r="DA36" s="135">
        <f t="shared" si="50"/>
        <v>0</v>
      </c>
      <c r="DB36" s="136"/>
    </row>
    <row r="37" spans="1:106" ht="16.899999999999999" customHeight="1">
      <c r="A37" s="193">
        <f>IF(A36="","",IF((A36+1)&gt;(EOMONTH(C3,0)),"",A36+1))</f>
        <v>45253</v>
      </c>
      <c r="B37" s="193"/>
      <c r="C37" s="42" t="str">
        <f t="shared" si="175"/>
        <v>木</v>
      </c>
      <c r="D37" s="194">
        <v>0.5</v>
      </c>
      <c r="E37" s="195"/>
      <c r="F37" s="194">
        <v>1</v>
      </c>
      <c r="G37" s="195"/>
      <c r="H37" s="57"/>
      <c r="I37" s="56"/>
      <c r="J37" s="53"/>
      <c r="K37" s="54"/>
      <c r="L37" s="57"/>
      <c r="M37" s="56"/>
      <c r="N37" s="196">
        <f t="shared" ref="N37" si="896">IF(OR(D37="",F37=""),"",IF(T37&lt;W37,W37-T37,時間初期値))</f>
        <v>0.10416666666666669</v>
      </c>
      <c r="O37" s="196"/>
      <c r="P37" s="196"/>
      <c r="Q37" s="197">
        <f t="shared" ref="Q37" si="897">IF(OR(D37="",F37=""),"",IF(CC37&gt;CD37,CC37-CD37+CJ37,時間初期値)+IF(CH37&gt;CI37,CJ37,時間初期値)-BB37)</f>
        <v>0</v>
      </c>
      <c r="R37" s="198"/>
      <c r="S37" s="199"/>
      <c r="T37" s="196">
        <f t="shared" ref="T37" si="898">IF(OR(D37="",F37=""),"",IF(CA37&gt;CB37,CA37-CB37-BC37,時間初期値))</f>
        <v>8.333333333333337E-2</v>
      </c>
      <c r="U37" s="196"/>
      <c r="V37" s="196"/>
      <c r="W37" s="196">
        <f t="shared" ref="W37" si="899">IF(OR(D37="",F37=""),"",IF(Z37&gt;所定労働時間,Z37-所定労働時間,時間初期値))</f>
        <v>0.18750000000000006</v>
      </c>
      <c r="X37" s="196"/>
      <c r="Y37" s="196"/>
      <c r="Z37" s="196">
        <f t="shared" si="5"/>
        <v>0.5</v>
      </c>
      <c r="AA37" s="196"/>
      <c r="AB37" s="39"/>
      <c r="AC37" s="39"/>
      <c r="AD37" s="39"/>
      <c r="AE37" s="196">
        <f t="shared" si="6"/>
        <v>0.5</v>
      </c>
      <c r="AF37" s="196"/>
      <c r="AG37" s="203"/>
      <c r="AH37" s="204"/>
      <c r="AI37" s="205"/>
      <c r="AJ37" s="206"/>
      <c r="AK37" s="207"/>
      <c r="AL37" s="207"/>
      <c r="AM37" s="207"/>
      <c r="AN37" s="207"/>
      <c r="AO37" s="207"/>
      <c r="AP37" s="207"/>
      <c r="AQ37" s="208"/>
      <c r="AS37" s="209"/>
      <c r="AT37" s="210"/>
      <c r="AU37" s="211"/>
      <c r="AV37" s="211"/>
      <c r="AW37" s="303" t="str">
        <f t="shared" ref="AW37" si="900">IF(OR(AS37="", AU37=""), "", IF(AND(D37="", F37="", AU37-AS37&lt;=所定労働時間), AU37-AS37, IF(AND(D37&lt;&gt;"", F37&lt;&gt;"", AE37&lt;=所定労働時間, AE37+(AU37-AS37)&lt;=所定労働時間), AU37-AS37, "")))</f>
        <v/>
      </c>
      <c r="AX37" s="303"/>
      <c r="AY37" s="75">
        <f t="shared" si="56"/>
        <v>0</v>
      </c>
      <c r="AZ37" s="88">
        <f t="shared" ref="AZ37" si="901">IF(BB37&lt;&gt;時間初期値,IF(AY37&gt;BB37,AY37-BB37,時間初期値),AY37)</f>
        <v>0</v>
      </c>
      <c r="BA37" s="89">
        <f t="shared" si="8"/>
        <v>0</v>
      </c>
      <c r="BB37" s="90">
        <f t="shared" si="58"/>
        <v>0</v>
      </c>
      <c r="BC37" s="90">
        <f t="shared" si="59"/>
        <v>0</v>
      </c>
      <c r="BD37" s="95">
        <f t="shared" ref="BD37" si="902">D37+所定労働時間+AY37</f>
        <v>0.8125</v>
      </c>
      <c r="BF37" s="109">
        <f t="shared" si="10"/>
        <v>0</v>
      </c>
      <c r="BG37" s="109">
        <f t="shared" si="339"/>
        <v>0</v>
      </c>
      <c r="BH37" s="109">
        <f t="shared" si="340"/>
        <v>0</v>
      </c>
      <c r="BI37" s="110">
        <f t="shared" ref="BI37" si="903">IF(I37="",時間初期値,I37-D37-BF37)</f>
        <v>0</v>
      </c>
      <c r="BJ37" s="111">
        <f t="shared" ref="BJ37" si="904">IF(K37="",時間初期値,K37-D37-BG37-BL37)</f>
        <v>0</v>
      </c>
      <c r="BK37" s="111">
        <f t="shared" ref="BK37" si="905">IF(M37="",時間初期値,M37-D37-BH37-BM37-BL37)</f>
        <v>0</v>
      </c>
      <c r="BL37" s="110">
        <f t="shared" ref="BL37" si="906">IF(BI37&lt;所定労働時間,BF37,時間初期値)</f>
        <v>0</v>
      </c>
      <c r="BM37" s="110">
        <f t="shared" ref="BM37" si="907">IF(BJ37&lt;所定労働時間,BG37,時間初期値)</f>
        <v>0</v>
      </c>
      <c r="BN37" s="110">
        <f t="shared" ref="BN37" si="908">IF(BK37&lt;所定労働時間,BH37,時間初期値)</f>
        <v>0</v>
      </c>
      <c r="BO37" s="110">
        <f t="shared" ref="BO37" si="909">IF(H37&gt;=BD37,BF37,時間初期値)</f>
        <v>0</v>
      </c>
      <c r="BP37" s="110">
        <f t="shared" ref="BP37" si="910">IF(J37&gt;=BD37,BG37,時間初期値)</f>
        <v>0</v>
      </c>
      <c r="BQ37" s="110">
        <f t="shared" ref="BQ37" si="911">IF(L37&gt;=BD37,BH37,時間初期値)</f>
        <v>0</v>
      </c>
      <c r="BR37" s="110" t="str">
        <f t="shared" ref="BR37" si="912">IF(I37&lt;&gt;"",MIN(I37,深夜境界翌朝),"")</f>
        <v/>
      </c>
      <c r="BS37" s="110" t="str">
        <f t="shared" ref="BS37" si="913">IF(K37&lt;&gt;"",MIN(K37,深夜境界翌朝),"")</f>
        <v/>
      </c>
      <c r="BT37" s="110" t="str">
        <f t="shared" ref="BT37" si="914">IF(M37&lt;&gt;"",MIN(M37,深夜境界翌朝),"")</f>
        <v/>
      </c>
      <c r="BU37" s="110">
        <f t="shared" ref="BU37" si="915">MAX(H37,深夜境界夜)</f>
        <v>0.91666666666666663</v>
      </c>
      <c r="BV37" s="110">
        <f t="shared" ref="BV37" si="916">MAX(J37,深夜境界夜)</f>
        <v>0.91666666666666663</v>
      </c>
      <c r="BW37" s="110">
        <f t="shared" ref="BW37" si="917">MAX(L37,深夜境界夜)</f>
        <v>0.91666666666666663</v>
      </c>
      <c r="BX37" s="110">
        <f t="shared" ref="BX37" si="918">IF( AND(BR37&lt;&gt;"",BR37&gt;BU37),BR37-BU37,時間初期値)</f>
        <v>0</v>
      </c>
      <c r="BY37" s="110">
        <f t="shared" ref="BY37" si="919">IF( AND(BS37&lt;&gt;"",BS37&gt;BV37),BS37-BV37,時間初期値)</f>
        <v>0</v>
      </c>
      <c r="BZ37" s="110">
        <f t="shared" ref="BZ37" si="920">IF( AND(BT37&lt;&gt;"",BT37&gt;BW37),BT37-BW37,時間初期値)</f>
        <v>0</v>
      </c>
      <c r="CA37" s="109">
        <f t="shared" ref="CA37" si="921">MIN(F37,深夜境界翌朝)</f>
        <v>1</v>
      </c>
      <c r="CB37" s="109">
        <f t="shared" ref="CB37" si="922">MAX(BD37,MAX(D37,深夜境界夜))</f>
        <v>0.91666666666666663</v>
      </c>
      <c r="CC37" s="109">
        <f t="shared" ref="CC37" si="923">IF(F37&lt;BD37,F37,MIN(深夜境界翌朝,BD37))</f>
        <v>0.8125</v>
      </c>
      <c r="CD37" s="112">
        <f t="shared" ref="CD37" si="924">MAX(D37,深夜境界夜)</f>
        <v>0.91666666666666663</v>
      </c>
      <c r="CE37" s="110">
        <f t="shared" ref="CE37" si="925">IF(AND(BR37&lt;&gt;"",BR37&gt;BD37),BX37,時間初期値)</f>
        <v>0</v>
      </c>
      <c r="CF37" s="110">
        <f t="shared" ref="CF37" si="926">IF(AND(BS37&lt;&gt;"",BS37&gt;BD37),BY37,時間初期値)</f>
        <v>0</v>
      </c>
      <c r="CG37" s="110">
        <f t="shared" ref="CG37" si="927">IF(AND(BT37&lt;&gt;"",BT37&gt;BD37),BZ37,時間初期値)</f>
        <v>0</v>
      </c>
      <c r="CH37" s="113">
        <f t="shared" ref="CH37" si="928">MIN(F37,深夜境界朝)</f>
        <v>0.20833333333333334</v>
      </c>
      <c r="CI37" s="114">
        <f t="shared" si="87"/>
        <v>0.5</v>
      </c>
      <c r="CJ37" s="115">
        <f t="shared" ref="CJ37" si="929">IF(CH37&gt;CI37,CH37-CI37,時間初期値)</f>
        <v>0</v>
      </c>
      <c r="CK37" s="115" t="str">
        <f t="shared" ref="CK37" si="930">IF(I37&lt;&gt;"",MIN(I37,深夜境界朝),"")</f>
        <v/>
      </c>
      <c r="CL37" s="115" t="str">
        <f t="shared" ref="CL37" si="931">IF(K37&lt;&gt;"",MIN(K37,深夜境界朝),"")</f>
        <v/>
      </c>
      <c r="CM37" s="115" t="str">
        <f t="shared" ref="CM37" si="932">IF(M37&lt;&gt;"",MIN(M37,深夜境界朝),"")</f>
        <v/>
      </c>
      <c r="CN37" s="115">
        <f t="shared" si="41"/>
        <v>0</v>
      </c>
      <c r="CO37" s="115">
        <f t="shared" ref="CO37:CO42" si="933">MAX(J37,$BD$5)</f>
        <v>0</v>
      </c>
      <c r="CP37" s="115">
        <f t="shared" si="372"/>
        <v>0</v>
      </c>
      <c r="CQ37" s="115">
        <f t="shared" ref="CQ37" si="934">IF( AND(CK37&lt;&gt;"",CK37&gt;CN37),CK37-CN37,時間初期値)</f>
        <v>0</v>
      </c>
      <c r="CR37" s="115">
        <f t="shared" ref="CR37" si="935">IF( AND(CL37&lt;&gt;"",CL37&gt;CO37),CL37-CO37,時間初期値)</f>
        <v>0</v>
      </c>
      <c r="CS37" s="115">
        <f t="shared" ref="CS37" si="936">IF( AND(CM37&lt;&gt;"",CM37&gt;CP37),CM37-CP37,時間初期値)</f>
        <v>0</v>
      </c>
      <c r="CU37" s="119">
        <f t="shared" si="46"/>
        <v>4</v>
      </c>
      <c r="CV37" s="120" t="str">
        <f>IF(AND(A37&lt;&gt;"",AE37&lt;&gt;"",NOT(ISERROR(VLOOKUP(A37,休日一覧!$A$2:$A$27,1,FALSE)))),"〇","×")</f>
        <v>×</v>
      </c>
      <c r="CW37" s="109">
        <f t="shared" si="47"/>
        <v>0</v>
      </c>
      <c r="CX37" s="109">
        <f t="shared" si="48"/>
        <v>0</v>
      </c>
      <c r="CY37" s="119" cm="1">
        <f t="array" ref="CY37">_xlfn.IFS(AND(D37&lt;&gt;"", CY36+1&lt;=7),CY36+1,(AND(D37&lt;&gt;"",CY36=7)),1,TRUE, 0)</f>
        <v>7</v>
      </c>
      <c r="CZ37" s="110">
        <f t="shared" si="49"/>
        <v>0.5</v>
      </c>
      <c r="DA37" s="135">
        <f t="shared" si="50"/>
        <v>8.333333333333337E-2</v>
      </c>
      <c r="DB37" s="136"/>
    </row>
    <row r="38" spans="1:106" ht="17.100000000000001" customHeight="1">
      <c r="A38" s="193">
        <f>IF(A37="","",IF((A37+1)&gt;(EOMONTH(C3,0)),"",A37+1))</f>
        <v>45254</v>
      </c>
      <c r="B38" s="193"/>
      <c r="C38" s="42" t="str">
        <f t="shared" si="175"/>
        <v>金</v>
      </c>
      <c r="D38" s="194">
        <v>0.91666666666666663</v>
      </c>
      <c r="E38" s="195"/>
      <c r="F38" s="194">
        <v>1.375</v>
      </c>
      <c r="G38" s="195"/>
      <c r="H38" s="57">
        <v>1.0833333333333333</v>
      </c>
      <c r="I38" s="56">
        <v>1.125</v>
      </c>
      <c r="J38" s="53"/>
      <c r="K38" s="54"/>
      <c r="L38" s="57"/>
      <c r="M38" s="56"/>
      <c r="N38" s="196">
        <f t="shared" ref="N38" si="937">IF(OR(D38="",F38=""),"",IF(T38&lt;W38,W38-T38,時間初期値))</f>
        <v>0.10416666666666669</v>
      </c>
      <c r="O38" s="196"/>
      <c r="P38" s="196"/>
      <c r="Q38" s="197">
        <f t="shared" ref="Q38" si="938">IF(OR(D38="",F38=""),"",IF(CC38&gt;CD38,CC38-CD38+CJ38,時間初期値)+IF(CH38&gt;CI38,CJ38,時間初期値)-BB38)</f>
        <v>0.24999999999999989</v>
      </c>
      <c r="R38" s="198"/>
      <c r="S38" s="199"/>
      <c r="T38" s="196">
        <f t="shared" ref="T38" si="939">IF(OR(D38="",F38=""),"",IF(CA38&gt;CB38,CA38-CB38-BC38,時間初期値))</f>
        <v>0</v>
      </c>
      <c r="U38" s="196"/>
      <c r="V38" s="196"/>
      <c r="W38" s="196">
        <f t="shared" ref="W38" si="940">IF(OR(D38="",F38=""),"",IF(Z38&gt;所定労働時間,Z38-所定労働時間,時間初期値))</f>
        <v>0.10416666666666669</v>
      </c>
      <c r="X38" s="196"/>
      <c r="Y38" s="196"/>
      <c r="Z38" s="196">
        <f t="shared" si="5"/>
        <v>0.41666666666666663</v>
      </c>
      <c r="AA38" s="196"/>
      <c r="AB38" s="39"/>
      <c r="AC38" s="39"/>
      <c r="AD38" s="39"/>
      <c r="AE38" s="196">
        <f t="shared" si="6"/>
        <v>0.41666666666666669</v>
      </c>
      <c r="AF38" s="196"/>
      <c r="AG38" s="203"/>
      <c r="AH38" s="204"/>
      <c r="AI38" s="205"/>
      <c r="AJ38" s="206"/>
      <c r="AK38" s="207"/>
      <c r="AL38" s="207"/>
      <c r="AM38" s="207"/>
      <c r="AN38" s="207"/>
      <c r="AO38" s="207"/>
      <c r="AP38" s="207"/>
      <c r="AQ38" s="208"/>
      <c r="AS38" s="209"/>
      <c r="AT38" s="210"/>
      <c r="AU38" s="211"/>
      <c r="AV38" s="211"/>
      <c r="AW38" s="303" t="str">
        <f t="shared" ref="AW38" si="941">IF(OR(AS38="", AU38=""), "", IF(AND(D38="", F38="", AU38-AS38&lt;=所定労働時間), AU38-AS38, IF(AND(D38&lt;&gt;"", F38&lt;&gt;"", AE38&lt;=所定労働時間, AE38+(AU38-AS38)&lt;=所定労働時間), AU38-AS38, "")))</f>
        <v/>
      </c>
      <c r="AX38" s="303"/>
      <c r="AY38" s="75">
        <f t="shared" si="56"/>
        <v>4.1666666666666741E-2</v>
      </c>
      <c r="AZ38" s="88">
        <f t="shared" ref="AZ38" si="942">IF(BB38&lt;&gt;時間初期値,IF(AY38&gt;BB38,AY38-BB38,時間初期値),AY38)</f>
        <v>0</v>
      </c>
      <c r="BA38" s="89">
        <f t="shared" si="8"/>
        <v>0</v>
      </c>
      <c r="BB38" s="90">
        <f t="shared" si="58"/>
        <v>4.1666666666666741E-2</v>
      </c>
      <c r="BC38" s="90">
        <f t="shared" si="59"/>
        <v>0</v>
      </c>
      <c r="BD38" s="95">
        <f t="shared" ref="BD38" si="943">D38+所定労働時間+AY38</f>
        <v>1.2708333333333333</v>
      </c>
      <c r="BF38" s="109">
        <f t="shared" si="10"/>
        <v>4.1666666666666741E-2</v>
      </c>
      <c r="BG38" s="109">
        <f t="shared" si="339"/>
        <v>0</v>
      </c>
      <c r="BH38" s="109">
        <f t="shared" si="340"/>
        <v>0</v>
      </c>
      <c r="BI38" s="110">
        <f t="shared" ref="BI38" si="944">IF(I38="",時間初期値,I38-D38-BF38)</f>
        <v>0.16666666666666663</v>
      </c>
      <c r="BJ38" s="111">
        <f t="shared" ref="BJ38" si="945">IF(K38="",時間初期値,K38-D38-BG38-BL38)</f>
        <v>0</v>
      </c>
      <c r="BK38" s="111">
        <f t="shared" ref="BK38" si="946">IF(M38="",時間初期値,M38-D38-BH38-BM38-BL38)</f>
        <v>0</v>
      </c>
      <c r="BL38" s="110">
        <f t="shared" ref="BL38" si="947">IF(BI38&lt;所定労働時間,BF38,時間初期値)</f>
        <v>4.1666666666666741E-2</v>
      </c>
      <c r="BM38" s="110">
        <f t="shared" ref="BM38" si="948">IF(BJ38&lt;所定労働時間,BG38,時間初期値)</f>
        <v>0</v>
      </c>
      <c r="BN38" s="110">
        <f t="shared" ref="BN38" si="949">IF(BK38&lt;所定労働時間,BH38,時間初期値)</f>
        <v>0</v>
      </c>
      <c r="BO38" s="110">
        <f t="shared" ref="BO38" si="950">IF(H38&gt;=BD38,BF38,時間初期値)</f>
        <v>0</v>
      </c>
      <c r="BP38" s="110">
        <f t="shared" ref="BP38" si="951">IF(J38&gt;=BD38,BG38,時間初期値)</f>
        <v>0</v>
      </c>
      <c r="BQ38" s="110">
        <f t="shared" ref="BQ38" si="952">IF(L38&gt;=BD38,BH38,時間初期値)</f>
        <v>0</v>
      </c>
      <c r="BR38" s="110">
        <f t="shared" ref="BR38" si="953">IF(I38&lt;&gt;"",MIN(I38,深夜境界翌朝),"")</f>
        <v>1.125</v>
      </c>
      <c r="BS38" s="110" t="str">
        <f t="shared" ref="BS38" si="954">IF(K38&lt;&gt;"",MIN(K38,深夜境界翌朝),"")</f>
        <v/>
      </c>
      <c r="BT38" s="110" t="str">
        <f t="shared" ref="BT38" si="955">IF(M38&lt;&gt;"",MIN(M38,深夜境界翌朝),"")</f>
        <v/>
      </c>
      <c r="BU38" s="110">
        <f t="shared" ref="BU38" si="956">MAX(H38,深夜境界夜)</f>
        <v>1.0833333333333333</v>
      </c>
      <c r="BV38" s="110">
        <f t="shared" ref="BV38" si="957">MAX(J38,深夜境界夜)</f>
        <v>0.91666666666666663</v>
      </c>
      <c r="BW38" s="110">
        <f t="shared" ref="BW38" si="958">MAX(L38,深夜境界夜)</f>
        <v>0.91666666666666663</v>
      </c>
      <c r="BX38" s="110">
        <f t="shared" ref="BX38" si="959">IF( AND(BR38&lt;&gt;"",BR38&gt;BU38),BR38-BU38,時間初期値)</f>
        <v>4.1666666666666741E-2</v>
      </c>
      <c r="BY38" s="110">
        <f t="shared" ref="BY38" si="960">IF( AND(BS38&lt;&gt;"",BS38&gt;BV38),BS38-BV38,時間初期値)</f>
        <v>0</v>
      </c>
      <c r="BZ38" s="110">
        <f t="shared" ref="BZ38" si="961">IF( AND(BT38&lt;&gt;"",BT38&gt;BW38),BT38-BW38,時間初期値)</f>
        <v>0</v>
      </c>
      <c r="CA38" s="109">
        <f t="shared" ref="CA38" si="962">MIN(F38,深夜境界翌朝)</f>
        <v>1.2083333333333333</v>
      </c>
      <c r="CB38" s="109">
        <f t="shared" ref="CB38" si="963">MAX(BD38,MAX(D38,深夜境界夜))</f>
        <v>1.2708333333333333</v>
      </c>
      <c r="CC38" s="109">
        <f t="shared" ref="CC38" si="964">IF(F38&lt;BD38,F38,MIN(深夜境界翌朝,BD38))</f>
        <v>1.2083333333333333</v>
      </c>
      <c r="CD38" s="112">
        <f t="shared" ref="CD38" si="965">MAX(D38,深夜境界夜)</f>
        <v>0.91666666666666663</v>
      </c>
      <c r="CE38" s="110">
        <f t="shared" ref="CE38" si="966">IF(AND(BR38&lt;&gt;"",BR38&gt;BD38),BX38,時間初期値)</f>
        <v>0</v>
      </c>
      <c r="CF38" s="110">
        <f t="shared" ref="CF38" si="967">IF(AND(BS38&lt;&gt;"",BS38&gt;BD38),BY38,時間初期値)</f>
        <v>0</v>
      </c>
      <c r="CG38" s="110">
        <f t="shared" ref="CG38" si="968">IF(AND(BT38&lt;&gt;"",BT38&gt;BD38),BZ38,時間初期値)</f>
        <v>0</v>
      </c>
      <c r="CH38" s="113">
        <f t="shared" ref="CH38" si="969">MIN(F38,深夜境界朝)</f>
        <v>0.20833333333333334</v>
      </c>
      <c r="CI38" s="114">
        <f t="shared" si="87"/>
        <v>0.91666666666666663</v>
      </c>
      <c r="CJ38" s="115">
        <f t="shared" ref="CJ38" si="970">IF(CH38&gt;CI38,CH38-CI38,時間初期値)</f>
        <v>0</v>
      </c>
      <c r="CK38" s="115">
        <f t="shared" ref="CK38" si="971">IF(I38&lt;&gt;"",MIN(I38,深夜境界朝),"")</f>
        <v>0.20833333333333334</v>
      </c>
      <c r="CL38" s="115" t="str">
        <f t="shared" ref="CL38" si="972">IF(K38&lt;&gt;"",MIN(K38,深夜境界朝),"")</f>
        <v/>
      </c>
      <c r="CM38" s="115" t="str">
        <f t="shared" ref="CM38" si="973">IF(M38&lt;&gt;"",MIN(M38,深夜境界朝),"")</f>
        <v/>
      </c>
      <c r="CN38" s="115">
        <f t="shared" si="41"/>
        <v>1.0833333333333333</v>
      </c>
      <c r="CO38" s="115">
        <f t="shared" si="933"/>
        <v>0</v>
      </c>
      <c r="CP38" s="115">
        <f t="shared" si="372"/>
        <v>0</v>
      </c>
      <c r="CQ38" s="115">
        <f t="shared" ref="CQ38" si="974">IF( AND(CK38&lt;&gt;"",CK38&gt;CN38),CK38-CN38,時間初期値)</f>
        <v>0</v>
      </c>
      <c r="CR38" s="115">
        <f t="shared" ref="CR38" si="975">IF( AND(CL38&lt;&gt;"",CL38&gt;CO38),CL38-CO38,時間初期値)</f>
        <v>0</v>
      </c>
      <c r="CS38" s="115">
        <f t="shared" ref="CS38" si="976">IF( AND(CM38&lt;&gt;"",CM38&gt;CP38),CM38-CP38,時間初期値)</f>
        <v>0</v>
      </c>
      <c r="CU38" s="119">
        <f t="shared" si="46"/>
        <v>5</v>
      </c>
      <c r="CV38" s="120" t="str">
        <f>IF(AND(A38&lt;&gt;"",AE38&lt;&gt;"",NOT(ISERROR(VLOOKUP(A38,休日一覧!$A$2:$A$27,1,FALSE)))),"〇","×")</f>
        <v>×</v>
      </c>
      <c r="CW38" s="109">
        <f t="shared" si="47"/>
        <v>0</v>
      </c>
      <c r="CX38" s="109">
        <f t="shared" si="48"/>
        <v>0</v>
      </c>
      <c r="CY38" s="119" cm="1">
        <f t="array" ref="CY38">_xlfn.IFS(AND(D38&lt;&gt;"", CY37+1&lt;=7),CY37+1,(AND(D38&lt;&gt;"",CY37=7)),1,TRUE, 0)</f>
        <v>1</v>
      </c>
      <c r="CZ38" s="110">
        <f t="shared" si="49"/>
        <v>0</v>
      </c>
      <c r="DA38" s="135">
        <f t="shared" si="50"/>
        <v>0</v>
      </c>
      <c r="DB38" s="136"/>
    </row>
    <row r="39" spans="1:106" ht="17.100000000000001" customHeight="1">
      <c r="A39" s="193">
        <f>IF(A38="","",IF((A38+1)&gt;(EOMONTH(C3,0)),"",A38+1))</f>
        <v>45255</v>
      </c>
      <c r="B39" s="193"/>
      <c r="C39" s="42" t="str">
        <f t="shared" si="175"/>
        <v>土</v>
      </c>
      <c r="D39" s="194">
        <v>0.79166666666666663</v>
      </c>
      <c r="E39" s="195"/>
      <c r="F39" s="194">
        <v>1.3333333333333333</v>
      </c>
      <c r="G39" s="195"/>
      <c r="H39" s="57">
        <v>0.875</v>
      </c>
      <c r="I39" s="56">
        <v>0.95833333333333337</v>
      </c>
      <c r="J39" s="53"/>
      <c r="K39" s="54"/>
      <c r="L39" s="57"/>
      <c r="M39" s="56"/>
      <c r="N39" s="196">
        <f t="shared" ref="N39" si="977">IF(OR(D39="",F39=""),"",IF(T39&lt;W39,W39-T39,時間初期値))</f>
        <v>0.12500000000000006</v>
      </c>
      <c r="O39" s="196"/>
      <c r="P39" s="196"/>
      <c r="Q39" s="197">
        <f t="shared" ref="Q39" si="978">IF(OR(D39="",F39=""),"",IF(CC39&gt;CD39,CC39-CD39+CJ39,時間初期値)+IF(CH39&gt;CI39,CJ39,時間初期値)-BB39)</f>
        <v>0.22916666666666663</v>
      </c>
      <c r="R39" s="198"/>
      <c r="S39" s="199"/>
      <c r="T39" s="196">
        <f t="shared" ref="T39" si="979">IF(OR(D39="",F39=""),"",IF(CA39&gt;CB39,CA39-CB39-BC39,時間初期値))</f>
        <v>2.0833333333333259E-2</v>
      </c>
      <c r="U39" s="196"/>
      <c r="V39" s="196"/>
      <c r="W39" s="196">
        <f t="shared" ref="W39" si="980">IF(OR(D39="",F39=""),"",IF(Z39&gt;所定労働時間,Z39-所定労働時間,時間初期値))</f>
        <v>0.14583333333333331</v>
      </c>
      <c r="X39" s="196"/>
      <c r="Y39" s="196"/>
      <c r="Z39" s="196">
        <f t="shared" si="5"/>
        <v>0.45833333333333326</v>
      </c>
      <c r="AA39" s="196"/>
      <c r="AB39" s="39"/>
      <c r="AC39" s="39"/>
      <c r="AD39" s="39"/>
      <c r="AE39" s="196">
        <f t="shared" si="6"/>
        <v>0.45833333333333337</v>
      </c>
      <c r="AF39" s="196"/>
      <c r="AG39" s="203"/>
      <c r="AH39" s="204"/>
      <c r="AI39" s="205"/>
      <c r="AJ39" s="206"/>
      <c r="AK39" s="207"/>
      <c r="AL39" s="207"/>
      <c r="AM39" s="207"/>
      <c r="AN39" s="207"/>
      <c r="AO39" s="207"/>
      <c r="AP39" s="207"/>
      <c r="AQ39" s="208"/>
      <c r="AS39" s="209"/>
      <c r="AT39" s="210"/>
      <c r="AU39" s="211"/>
      <c r="AV39" s="211"/>
      <c r="AW39" s="303" t="str">
        <f t="shared" ref="AW39" si="981">IF(OR(AS39="", AU39=""), "", IF(AND(D39="", F39="", AU39-AS39&lt;=所定労働時間), AU39-AS39, IF(AND(D39&lt;&gt;"", F39&lt;&gt;"", AE39&lt;=所定労働時間, AE39+(AU39-AS39)&lt;=所定労働時間), AU39-AS39, "")))</f>
        <v/>
      </c>
      <c r="AX39" s="303"/>
      <c r="AY39" s="75">
        <f t="shared" si="56"/>
        <v>8.333333333333337E-2</v>
      </c>
      <c r="AZ39" s="88">
        <f t="shared" ref="AZ39" si="982">IF(BB39&lt;&gt;時間初期値,IF(AY39&gt;BB39,AY39-BB39,時間初期値),AY39)</f>
        <v>4.166666666666663E-2</v>
      </c>
      <c r="BA39" s="89">
        <f t="shared" si="8"/>
        <v>0</v>
      </c>
      <c r="BB39" s="90">
        <f t="shared" si="58"/>
        <v>4.1666666666666741E-2</v>
      </c>
      <c r="BC39" s="90">
        <f t="shared" si="59"/>
        <v>0</v>
      </c>
      <c r="BD39" s="95">
        <f t="shared" ref="BD39" si="983">D39+所定労働時間+AY39</f>
        <v>1.1875</v>
      </c>
      <c r="BF39" s="109">
        <f t="shared" si="10"/>
        <v>8.333333333333337E-2</v>
      </c>
      <c r="BG39" s="109">
        <f t="shared" si="339"/>
        <v>0</v>
      </c>
      <c r="BH39" s="109">
        <f t="shared" si="340"/>
        <v>0</v>
      </c>
      <c r="BI39" s="110">
        <f t="shared" ref="BI39" si="984">IF(I39="",時間初期値,I39-D39-BF39)</f>
        <v>8.333333333333337E-2</v>
      </c>
      <c r="BJ39" s="111">
        <f t="shared" ref="BJ39" si="985">IF(K39="",時間初期値,K39-D39-BG39-BL39)</f>
        <v>0</v>
      </c>
      <c r="BK39" s="111">
        <f t="shared" ref="BK39" si="986">IF(M39="",時間初期値,M39-D39-BH39-BM39-BL39)</f>
        <v>0</v>
      </c>
      <c r="BL39" s="110">
        <f t="shared" ref="BL39" si="987">IF(BI39&lt;所定労働時間,BF39,時間初期値)</f>
        <v>8.333333333333337E-2</v>
      </c>
      <c r="BM39" s="110">
        <f t="shared" ref="BM39" si="988">IF(BJ39&lt;所定労働時間,BG39,時間初期値)</f>
        <v>0</v>
      </c>
      <c r="BN39" s="110">
        <f t="shared" ref="BN39" si="989">IF(BK39&lt;所定労働時間,BH39,時間初期値)</f>
        <v>0</v>
      </c>
      <c r="BO39" s="110">
        <f t="shared" ref="BO39" si="990">IF(H39&gt;=BD39,BF39,時間初期値)</f>
        <v>0</v>
      </c>
      <c r="BP39" s="110">
        <f t="shared" ref="BP39" si="991">IF(J39&gt;=BD39,BG39,時間初期値)</f>
        <v>0</v>
      </c>
      <c r="BQ39" s="110">
        <f t="shared" ref="BQ39" si="992">IF(L39&gt;=BD39,BH39,時間初期値)</f>
        <v>0</v>
      </c>
      <c r="BR39" s="110">
        <f t="shared" ref="BR39" si="993">IF(I39&lt;&gt;"",MIN(I39,深夜境界翌朝),"")</f>
        <v>0.95833333333333337</v>
      </c>
      <c r="BS39" s="110" t="str">
        <f t="shared" ref="BS39" si="994">IF(K39&lt;&gt;"",MIN(K39,深夜境界翌朝),"")</f>
        <v/>
      </c>
      <c r="BT39" s="110" t="str">
        <f t="shared" ref="BT39" si="995">IF(M39&lt;&gt;"",MIN(M39,深夜境界翌朝),"")</f>
        <v/>
      </c>
      <c r="BU39" s="110">
        <f t="shared" ref="BU39" si="996">MAX(H39,深夜境界夜)</f>
        <v>0.91666666666666663</v>
      </c>
      <c r="BV39" s="110">
        <f t="shared" ref="BV39" si="997">MAX(J39,深夜境界夜)</f>
        <v>0.91666666666666663</v>
      </c>
      <c r="BW39" s="110">
        <f t="shared" ref="BW39" si="998">MAX(L39,深夜境界夜)</f>
        <v>0.91666666666666663</v>
      </c>
      <c r="BX39" s="110">
        <f t="shared" ref="BX39" si="999">IF( AND(BR39&lt;&gt;"",BR39&gt;BU39),BR39-BU39,時間初期値)</f>
        <v>4.1666666666666741E-2</v>
      </c>
      <c r="BY39" s="110">
        <f t="shared" ref="BY39" si="1000">IF( AND(BS39&lt;&gt;"",BS39&gt;BV39),BS39-BV39,時間初期値)</f>
        <v>0</v>
      </c>
      <c r="BZ39" s="110">
        <f t="shared" ref="BZ39" si="1001">IF( AND(BT39&lt;&gt;"",BT39&gt;BW39),BT39-BW39,時間初期値)</f>
        <v>0</v>
      </c>
      <c r="CA39" s="109">
        <f t="shared" ref="CA39" si="1002">MIN(F39,深夜境界翌朝)</f>
        <v>1.2083333333333333</v>
      </c>
      <c r="CB39" s="109">
        <f t="shared" ref="CB39" si="1003">MAX(BD39,MAX(D39,深夜境界夜))</f>
        <v>1.1875</v>
      </c>
      <c r="CC39" s="109">
        <f t="shared" ref="CC39" si="1004">IF(F39&lt;BD39,F39,MIN(深夜境界翌朝,BD39))</f>
        <v>1.1875</v>
      </c>
      <c r="CD39" s="112">
        <f t="shared" ref="CD39" si="1005">MAX(D39,深夜境界夜)</f>
        <v>0.91666666666666663</v>
      </c>
      <c r="CE39" s="110">
        <f t="shared" ref="CE39" si="1006">IF(AND(BR39&lt;&gt;"",BR39&gt;BD39),BX39,時間初期値)</f>
        <v>0</v>
      </c>
      <c r="CF39" s="110">
        <f t="shared" ref="CF39" si="1007">IF(AND(BS39&lt;&gt;"",BS39&gt;BD39),BY39,時間初期値)</f>
        <v>0</v>
      </c>
      <c r="CG39" s="110">
        <f t="shared" ref="CG39" si="1008">IF(AND(BT39&lt;&gt;"",BT39&gt;BD39),BZ39,時間初期値)</f>
        <v>0</v>
      </c>
      <c r="CH39" s="113">
        <f t="shared" ref="CH39" si="1009">MIN(F39,深夜境界朝)</f>
        <v>0.20833333333333334</v>
      </c>
      <c r="CI39" s="114">
        <f t="shared" si="87"/>
        <v>0.79166666666666663</v>
      </c>
      <c r="CJ39" s="115">
        <f t="shared" ref="CJ39" si="1010">IF(CH39&gt;CI39,CH39-CI39,時間初期値)</f>
        <v>0</v>
      </c>
      <c r="CK39" s="115">
        <f t="shared" ref="CK39" si="1011">IF(I39&lt;&gt;"",MIN(I39,深夜境界朝),"")</f>
        <v>0.20833333333333334</v>
      </c>
      <c r="CL39" s="115" t="str">
        <f t="shared" ref="CL39" si="1012">IF(K39&lt;&gt;"",MIN(K39,深夜境界朝),"")</f>
        <v/>
      </c>
      <c r="CM39" s="115" t="str">
        <f t="shared" ref="CM39" si="1013">IF(M39&lt;&gt;"",MIN(M39,深夜境界朝),"")</f>
        <v/>
      </c>
      <c r="CN39" s="115">
        <f t="shared" si="41"/>
        <v>0.875</v>
      </c>
      <c r="CO39" s="115">
        <f t="shared" si="933"/>
        <v>0</v>
      </c>
      <c r="CP39" s="115">
        <f t="shared" si="372"/>
        <v>0</v>
      </c>
      <c r="CQ39" s="115">
        <f t="shared" ref="CQ39" si="1014">IF( AND(CK39&lt;&gt;"",CK39&gt;CN39),CK39-CN39,時間初期値)</f>
        <v>0</v>
      </c>
      <c r="CR39" s="115">
        <f t="shared" ref="CR39" si="1015">IF( AND(CL39&lt;&gt;"",CL39&gt;CO39),CL39-CO39,時間初期値)</f>
        <v>0</v>
      </c>
      <c r="CS39" s="115">
        <f t="shared" ref="CS39" si="1016">IF( AND(CM39&lt;&gt;"",CM39&gt;CP39),CM39-CP39,時間初期値)</f>
        <v>0</v>
      </c>
      <c r="CU39" s="119">
        <f t="shared" si="46"/>
        <v>6</v>
      </c>
      <c r="CV39" s="120" t="str">
        <f>IF(AND(A39&lt;&gt;"",AE39&lt;&gt;"",NOT(ISERROR(VLOOKUP(A39,休日一覧!$A$2:$A$27,1,FALSE)))),"〇","×")</f>
        <v>×</v>
      </c>
      <c r="CW39" s="109">
        <f t="shared" si="47"/>
        <v>0.45833333333333337</v>
      </c>
      <c r="CX39" s="109">
        <f t="shared" si="48"/>
        <v>0.24999999999999989</v>
      </c>
      <c r="CY39" s="119" cm="1">
        <f t="array" ref="CY39">_xlfn.IFS(AND(D39&lt;&gt;"", CY38+1&lt;=7),CY38+1,(AND(D39&lt;&gt;"",CY38=7)),1,TRUE, 0)</f>
        <v>2</v>
      </c>
      <c r="CZ39" s="110">
        <f t="shared" si="49"/>
        <v>0</v>
      </c>
      <c r="DA39" s="135">
        <f t="shared" si="50"/>
        <v>0</v>
      </c>
      <c r="DB39" s="136"/>
    </row>
    <row r="40" spans="1:106" ht="17.100000000000001" customHeight="1">
      <c r="A40" s="193">
        <f>IF(A39="","",IF((A39+1)&gt;(EOMONTH(C3,0)),"",A39+1))</f>
        <v>45256</v>
      </c>
      <c r="B40" s="193"/>
      <c r="C40" s="42" t="str">
        <f t="shared" si="175"/>
        <v>日</v>
      </c>
      <c r="D40" s="194"/>
      <c r="E40" s="195"/>
      <c r="F40" s="194"/>
      <c r="G40" s="195"/>
      <c r="H40" s="57"/>
      <c r="I40" s="56"/>
      <c r="J40" s="53"/>
      <c r="K40" s="54"/>
      <c r="L40" s="57"/>
      <c r="M40" s="56"/>
      <c r="N40" s="196" t="str">
        <f t="shared" ref="N40" si="1017">IF(OR(D40="",F40=""),"",IF(T40&lt;W40,W40-T40,時間初期値))</f>
        <v/>
      </c>
      <c r="O40" s="196"/>
      <c r="P40" s="196"/>
      <c r="Q40" s="197" t="str">
        <f t="shared" ref="Q40" si="1018">IF(OR(D40="",F40=""),"",IF(CC40&gt;CD40,CC40-CD40+CJ40,時間初期値)+IF(CH40&gt;CI40,CJ40,時間初期値)-BB40)</f>
        <v/>
      </c>
      <c r="R40" s="198"/>
      <c r="S40" s="199"/>
      <c r="T40" s="196" t="str">
        <f t="shared" ref="T40" si="1019">IF(OR(D40="",F40=""),"",IF(CA40&gt;CB40,CA40-CB40-BC40,時間初期値))</f>
        <v/>
      </c>
      <c r="U40" s="196"/>
      <c r="V40" s="196"/>
      <c r="W40" s="196" t="str">
        <f t="shared" ref="W40" si="1020">IF(OR(D40="",F40=""),"",IF(Z40&gt;所定労働時間,Z40-所定労働時間,時間初期値))</f>
        <v/>
      </c>
      <c r="X40" s="196"/>
      <c r="Y40" s="196"/>
      <c r="Z40" s="196" t="str">
        <f t="shared" si="5"/>
        <v/>
      </c>
      <c r="AA40" s="196"/>
      <c r="AB40" s="39"/>
      <c r="AC40" s="39"/>
      <c r="AD40" s="39"/>
      <c r="AE40" s="174" t="str">
        <f t="shared" si="6"/>
        <v/>
      </c>
      <c r="AF40" s="174"/>
      <c r="AG40" s="203"/>
      <c r="AH40" s="204"/>
      <c r="AI40" s="205"/>
      <c r="AJ40" s="206"/>
      <c r="AK40" s="207"/>
      <c r="AL40" s="207"/>
      <c r="AM40" s="207"/>
      <c r="AN40" s="207"/>
      <c r="AO40" s="207"/>
      <c r="AP40" s="207"/>
      <c r="AQ40" s="208"/>
      <c r="AS40" s="209"/>
      <c r="AT40" s="210"/>
      <c r="AU40" s="211"/>
      <c r="AV40" s="211"/>
      <c r="AW40" s="303" t="str">
        <f t="shared" ref="AW40" si="1021">IF(OR(AS40="", AU40=""), "", IF(AND(D40="", F40="", AU40-AS40&lt;=所定労働時間), AU40-AS40, IF(AND(D40&lt;&gt;"", F40&lt;&gt;"", AE40&lt;=所定労働時間, AE40+(AU40-AS40)&lt;=所定労働時間), AU40-AS40, "")))</f>
        <v/>
      </c>
      <c r="AX40" s="303"/>
      <c r="AY40" s="75">
        <f t="shared" si="56"/>
        <v>0</v>
      </c>
      <c r="AZ40" s="88">
        <f t="shared" ref="AZ40" si="1022">IF(BB40&lt;&gt;時間初期値,IF(AY40&gt;BB40,AY40-BB40,時間初期値),AY40)</f>
        <v>0</v>
      </c>
      <c r="BA40" s="89">
        <f t="shared" si="8"/>
        <v>0</v>
      </c>
      <c r="BB40" s="90">
        <f t="shared" si="58"/>
        <v>0</v>
      </c>
      <c r="BC40" s="90">
        <f t="shared" si="59"/>
        <v>0</v>
      </c>
      <c r="BD40" s="95">
        <f t="shared" ref="BD40" si="1023">D40+所定労働時間+AY40</f>
        <v>0.31249999999999994</v>
      </c>
      <c r="BF40" s="109">
        <f t="shared" si="10"/>
        <v>0</v>
      </c>
      <c r="BG40" s="109">
        <f t="shared" si="339"/>
        <v>0</v>
      </c>
      <c r="BH40" s="109">
        <f t="shared" si="340"/>
        <v>0</v>
      </c>
      <c r="BI40" s="110">
        <f t="shared" ref="BI40" si="1024">IF(I40="",時間初期値,I40-D40-BF40)</f>
        <v>0</v>
      </c>
      <c r="BJ40" s="111">
        <f t="shared" ref="BJ40" si="1025">IF(K40="",時間初期値,K40-D40-BG40-BL40)</f>
        <v>0</v>
      </c>
      <c r="BK40" s="111">
        <f t="shared" ref="BK40" si="1026">IF(M40="",時間初期値,M40-D40-BH40-BM40-BL40)</f>
        <v>0</v>
      </c>
      <c r="BL40" s="110">
        <f t="shared" ref="BL40" si="1027">IF(BI40&lt;所定労働時間,BF40,時間初期値)</f>
        <v>0</v>
      </c>
      <c r="BM40" s="110">
        <f t="shared" ref="BM40" si="1028">IF(BJ40&lt;所定労働時間,BG40,時間初期値)</f>
        <v>0</v>
      </c>
      <c r="BN40" s="110">
        <f t="shared" ref="BN40" si="1029">IF(BK40&lt;所定労働時間,BH40,時間初期値)</f>
        <v>0</v>
      </c>
      <c r="BO40" s="110">
        <f t="shared" ref="BO40" si="1030">IF(H40&gt;=BD40,BF40,時間初期値)</f>
        <v>0</v>
      </c>
      <c r="BP40" s="110">
        <f t="shared" ref="BP40" si="1031">IF(J40&gt;=BD40,BG40,時間初期値)</f>
        <v>0</v>
      </c>
      <c r="BQ40" s="110">
        <f t="shared" ref="BQ40" si="1032">IF(L40&gt;=BD40,BH40,時間初期値)</f>
        <v>0</v>
      </c>
      <c r="BR40" s="110" t="str">
        <f t="shared" ref="BR40" si="1033">IF(I40&lt;&gt;"",MIN(I40,深夜境界翌朝),"")</f>
        <v/>
      </c>
      <c r="BS40" s="110" t="str">
        <f t="shared" ref="BS40" si="1034">IF(K40&lt;&gt;"",MIN(K40,深夜境界翌朝),"")</f>
        <v/>
      </c>
      <c r="BT40" s="110" t="str">
        <f t="shared" ref="BT40" si="1035">IF(M40&lt;&gt;"",MIN(M40,深夜境界翌朝),"")</f>
        <v/>
      </c>
      <c r="BU40" s="110">
        <f t="shared" ref="BU40" si="1036">MAX(H40,深夜境界夜)</f>
        <v>0.91666666666666663</v>
      </c>
      <c r="BV40" s="110">
        <f t="shared" ref="BV40" si="1037">MAX(J40,深夜境界夜)</f>
        <v>0.91666666666666663</v>
      </c>
      <c r="BW40" s="110">
        <f t="shared" ref="BW40" si="1038">MAX(L40,深夜境界夜)</f>
        <v>0.91666666666666663</v>
      </c>
      <c r="BX40" s="110">
        <f t="shared" ref="BX40" si="1039">IF( AND(BR40&lt;&gt;"",BR40&gt;BU40),BR40-BU40,時間初期値)</f>
        <v>0</v>
      </c>
      <c r="BY40" s="110">
        <f t="shared" ref="BY40" si="1040">IF( AND(BS40&lt;&gt;"",BS40&gt;BV40),BS40-BV40,時間初期値)</f>
        <v>0</v>
      </c>
      <c r="BZ40" s="110">
        <f t="shared" ref="BZ40" si="1041">IF( AND(BT40&lt;&gt;"",BT40&gt;BW40),BT40-BW40,時間初期値)</f>
        <v>0</v>
      </c>
      <c r="CA40" s="109">
        <f t="shared" ref="CA40" si="1042">MIN(F40,深夜境界翌朝)</f>
        <v>1.2083333333333333</v>
      </c>
      <c r="CB40" s="109">
        <f t="shared" ref="CB40" si="1043">MAX(BD40,MAX(D40,深夜境界夜))</f>
        <v>0.91666666666666663</v>
      </c>
      <c r="CC40" s="109">
        <f t="shared" ref="CC40" si="1044">IF(F40&lt;BD40,F40,MIN(深夜境界翌朝,BD40))</f>
        <v>0</v>
      </c>
      <c r="CD40" s="112">
        <f t="shared" ref="CD40" si="1045">MAX(D40,深夜境界夜)</f>
        <v>0.91666666666666663</v>
      </c>
      <c r="CE40" s="110">
        <f t="shared" ref="CE40" si="1046">IF(AND(BR40&lt;&gt;"",BR40&gt;BD40),BX40,時間初期値)</f>
        <v>0</v>
      </c>
      <c r="CF40" s="110">
        <f t="shared" ref="CF40" si="1047">IF(AND(BS40&lt;&gt;"",BS40&gt;BD40),BY40,時間初期値)</f>
        <v>0</v>
      </c>
      <c r="CG40" s="110">
        <f t="shared" ref="CG40" si="1048">IF(AND(BT40&lt;&gt;"",BT40&gt;BD40),BZ40,時間初期値)</f>
        <v>0</v>
      </c>
      <c r="CH40" s="113">
        <f t="shared" ref="CH40" si="1049">MIN(F40,深夜境界朝)</f>
        <v>0.20833333333333334</v>
      </c>
      <c r="CI40" s="114">
        <f t="shared" si="87"/>
        <v>0</v>
      </c>
      <c r="CJ40" s="115">
        <f t="shared" ref="CJ40" si="1050">IF(CH40&gt;CI40,CH40-CI40,時間初期値)</f>
        <v>0.20833333333333334</v>
      </c>
      <c r="CK40" s="115" t="str">
        <f t="shared" ref="CK40" si="1051">IF(I40&lt;&gt;"",MIN(I40,深夜境界朝),"")</f>
        <v/>
      </c>
      <c r="CL40" s="115" t="str">
        <f t="shared" ref="CL40" si="1052">IF(K40&lt;&gt;"",MIN(K40,深夜境界朝),"")</f>
        <v/>
      </c>
      <c r="CM40" s="115" t="str">
        <f t="shared" ref="CM40" si="1053">IF(M40&lt;&gt;"",MIN(M40,深夜境界朝),"")</f>
        <v/>
      </c>
      <c r="CN40" s="115">
        <f t="shared" si="41"/>
        <v>0</v>
      </c>
      <c r="CO40" s="115">
        <f t="shared" si="933"/>
        <v>0</v>
      </c>
      <c r="CP40" s="115">
        <f t="shared" si="372"/>
        <v>0</v>
      </c>
      <c r="CQ40" s="115">
        <f t="shared" ref="CQ40" si="1054">IF( AND(CK40&lt;&gt;"",CK40&gt;CN40),CK40-CN40,時間初期値)</f>
        <v>0</v>
      </c>
      <c r="CR40" s="115">
        <f t="shared" ref="CR40" si="1055">IF( AND(CL40&lt;&gt;"",CL40&gt;CO40),CL40-CO40,時間初期値)</f>
        <v>0</v>
      </c>
      <c r="CS40" s="115">
        <f t="shared" ref="CS40" si="1056">IF( AND(CM40&lt;&gt;"",CM40&gt;CP40),CM40-CP40,時間初期値)</f>
        <v>0</v>
      </c>
      <c r="CU40" s="119">
        <f t="shared" si="46"/>
        <v>0</v>
      </c>
      <c r="CV40" s="120" t="str">
        <f>IF(AND(A40&lt;&gt;"",AE40&lt;&gt;"",NOT(ISERROR(VLOOKUP(A40,休日一覧!$A$2:$A$27,1,FALSE)))),"〇","×")</f>
        <v>×</v>
      </c>
      <c r="CW40" s="109">
        <f t="shared" si="47"/>
        <v>0</v>
      </c>
      <c r="CX40" s="109">
        <f t="shared" si="48"/>
        <v>0</v>
      </c>
      <c r="CY40" s="119" cm="1">
        <f t="array" ref="CY40">_xlfn.IFS(AND(D40&lt;&gt;"", CY39+1&lt;=7),CY39+1,(AND(D40&lt;&gt;"",CY39=7)),1,TRUE, 0)</f>
        <v>0</v>
      </c>
      <c r="CZ40" s="110">
        <f t="shared" si="49"/>
        <v>0</v>
      </c>
      <c r="DA40" s="135">
        <f t="shared" si="50"/>
        <v>0</v>
      </c>
      <c r="DB40" s="136"/>
    </row>
    <row r="41" spans="1:106" ht="17.100000000000001" customHeight="1">
      <c r="A41" s="215">
        <f>IF(A40="","",IF((A40+1)&gt;(EOMONTH(C3,0)),"",A40+1))</f>
        <v>45257</v>
      </c>
      <c r="B41" s="216"/>
      <c r="C41" s="42" t="str">
        <f t="shared" si="175"/>
        <v>月</v>
      </c>
      <c r="D41" s="194">
        <v>0.95833333333333337</v>
      </c>
      <c r="E41" s="195"/>
      <c r="F41" s="194">
        <v>1.3333333333333333</v>
      </c>
      <c r="G41" s="195"/>
      <c r="H41" s="57">
        <v>1</v>
      </c>
      <c r="I41" s="56">
        <v>1.0416666666666667</v>
      </c>
      <c r="J41" s="53"/>
      <c r="K41" s="54"/>
      <c r="L41" s="57"/>
      <c r="M41" s="56"/>
      <c r="N41" s="196">
        <f t="shared" ref="N41" si="1057">IF(OR(D41="",F41=""),"",IF(T41&lt;W41,W41-T41,時間初期値))</f>
        <v>2.0833333333333204E-2</v>
      </c>
      <c r="O41" s="196"/>
      <c r="P41" s="196"/>
      <c r="Q41" s="197">
        <f t="shared" ref="Q41" si="1058">IF(OR(D41="",F41=""),"",IF(CC41&gt;CD41,CC41-CD41+CJ41,時間初期値)+IF(CH41&gt;CI41,CJ41,時間初期値)-BB41)</f>
        <v>0.20833333333333315</v>
      </c>
      <c r="R41" s="198"/>
      <c r="S41" s="199"/>
      <c r="T41" s="196">
        <f t="shared" ref="T41" si="1059">IF(OR(D41="",F41=""),"",IF(CA41&gt;CB41,CA41-CB41-BC41,時間初期値))</f>
        <v>0</v>
      </c>
      <c r="U41" s="196"/>
      <c r="V41" s="196"/>
      <c r="W41" s="196">
        <f t="shared" ref="W41" si="1060">IF(OR(D41="",F41=""),"",IF(Z41&gt;所定労働時間,Z41-所定労働時間,時間初期値))</f>
        <v>2.0833333333333204E-2</v>
      </c>
      <c r="X41" s="196"/>
      <c r="Y41" s="196"/>
      <c r="Z41" s="196">
        <f t="shared" si="5"/>
        <v>0.33333333333333315</v>
      </c>
      <c r="AA41" s="196"/>
      <c r="AB41" s="39"/>
      <c r="AC41" s="39"/>
      <c r="AD41" s="39"/>
      <c r="AE41" s="196">
        <f t="shared" si="6"/>
        <v>0.33333333333333337</v>
      </c>
      <c r="AF41" s="196"/>
      <c r="AG41" s="203"/>
      <c r="AH41" s="204"/>
      <c r="AI41" s="205"/>
      <c r="AJ41" s="206"/>
      <c r="AK41" s="207"/>
      <c r="AL41" s="207"/>
      <c r="AM41" s="207"/>
      <c r="AN41" s="207"/>
      <c r="AO41" s="207"/>
      <c r="AP41" s="207"/>
      <c r="AQ41" s="208"/>
      <c r="AS41" s="209"/>
      <c r="AT41" s="210"/>
      <c r="AU41" s="211"/>
      <c r="AV41" s="211"/>
      <c r="AW41" s="303" t="str">
        <f t="shared" ref="AW41" si="1061">IF(OR(AS41="", AU41=""), "", IF(AND(D41="", F41="", AU41-AS41&lt;=所定労働時間), AU41-AS41, IF(AND(D41&lt;&gt;"", F41&lt;&gt;"", AE41&lt;=所定労働時間, AE41+(AU41-AS41)&lt;=所定労働時間), AU41-AS41, "")))</f>
        <v/>
      </c>
      <c r="AX41" s="303"/>
      <c r="AY41" s="75">
        <f t="shared" si="56"/>
        <v>4.1666666666666741E-2</v>
      </c>
      <c r="AZ41" s="88">
        <f t="shared" ref="AZ41" si="1062">IF(BB41&lt;&gt;時間初期値,IF(AY41&gt;BB41,AY41-BB41,時間初期値),AY41)</f>
        <v>0</v>
      </c>
      <c r="BA41" s="89">
        <f t="shared" si="8"/>
        <v>0</v>
      </c>
      <c r="BB41" s="90">
        <f t="shared" si="58"/>
        <v>4.1666666666666741E-2</v>
      </c>
      <c r="BC41" s="90">
        <f t="shared" si="59"/>
        <v>0</v>
      </c>
      <c r="BD41" s="95">
        <f t="shared" ref="BD41" si="1063">D41+所定労働時間+AY41</f>
        <v>1.3125</v>
      </c>
      <c r="BF41" s="109">
        <f t="shared" si="10"/>
        <v>4.1666666666666741E-2</v>
      </c>
      <c r="BG41" s="109">
        <f t="shared" si="339"/>
        <v>0</v>
      </c>
      <c r="BH41" s="109">
        <f t="shared" si="340"/>
        <v>0</v>
      </c>
      <c r="BI41" s="110">
        <f t="shared" ref="BI41" si="1064">IF(I41="",時間初期値,I41-D41-BF41)</f>
        <v>4.166666666666663E-2</v>
      </c>
      <c r="BJ41" s="111">
        <f t="shared" ref="BJ41" si="1065">IF(K41="",時間初期値,K41-D41-BG41-BL41)</f>
        <v>0</v>
      </c>
      <c r="BK41" s="111">
        <f t="shared" ref="BK41" si="1066">IF(M41="",時間初期値,M41-D41-BH41-BM41-BL41)</f>
        <v>0</v>
      </c>
      <c r="BL41" s="110">
        <f t="shared" ref="BL41" si="1067">IF(BI41&lt;所定労働時間,BF41,時間初期値)</f>
        <v>4.1666666666666741E-2</v>
      </c>
      <c r="BM41" s="110">
        <f t="shared" ref="BM41" si="1068">IF(BJ41&lt;所定労働時間,BG41,時間初期値)</f>
        <v>0</v>
      </c>
      <c r="BN41" s="110">
        <f t="shared" ref="BN41" si="1069">IF(BK41&lt;所定労働時間,BH41,時間初期値)</f>
        <v>0</v>
      </c>
      <c r="BO41" s="110">
        <f t="shared" ref="BO41" si="1070">IF(H41&gt;=BD41,BF41,時間初期値)</f>
        <v>0</v>
      </c>
      <c r="BP41" s="110">
        <f t="shared" ref="BP41" si="1071">IF(J41&gt;=BD41,BG41,時間初期値)</f>
        <v>0</v>
      </c>
      <c r="BQ41" s="110">
        <f t="shared" ref="BQ41" si="1072">IF(L41&gt;=BD41,BH41,時間初期値)</f>
        <v>0</v>
      </c>
      <c r="BR41" s="110">
        <f t="shared" ref="BR41" si="1073">IF(I41&lt;&gt;"",MIN(I41,深夜境界翌朝),"")</f>
        <v>1.0416666666666667</v>
      </c>
      <c r="BS41" s="110" t="str">
        <f t="shared" ref="BS41" si="1074">IF(K41&lt;&gt;"",MIN(K41,深夜境界翌朝),"")</f>
        <v/>
      </c>
      <c r="BT41" s="110" t="str">
        <f t="shared" ref="BT41" si="1075">IF(M41&lt;&gt;"",MIN(M41,深夜境界翌朝),"")</f>
        <v/>
      </c>
      <c r="BU41" s="110">
        <f t="shared" ref="BU41" si="1076">MAX(H41,深夜境界夜)</f>
        <v>1</v>
      </c>
      <c r="BV41" s="110">
        <f t="shared" ref="BV41" si="1077">MAX(J41,深夜境界夜)</f>
        <v>0.91666666666666663</v>
      </c>
      <c r="BW41" s="110">
        <f t="shared" ref="BW41" si="1078">MAX(L41,深夜境界夜)</f>
        <v>0.91666666666666663</v>
      </c>
      <c r="BX41" s="110">
        <f t="shared" ref="BX41" si="1079">IF( AND(BR41&lt;&gt;"",BR41&gt;BU41),BR41-BU41,時間初期値)</f>
        <v>4.1666666666666741E-2</v>
      </c>
      <c r="BY41" s="110">
        <f t="shared" ref="BY41" si="1080">IF( AND(BS41&lt;&gt;"",BS41&gt;BV41),BS41-BV41,時間初期値)</f>
        <v>0</v>
      </c>
      <c r="BZ41" s="110">
        <f t="shared" ref="BZ41" si="1081">IF( AND(BT41&lt;&gt;"",BT41&gt;BW41),BT41-BW41,時間初期値)</f>
        <v>0</v>
      </c>
      <c r="CA41" s="109">
        <f t="shared" ref="CA41" si="1082">MIN(F41,深夜境界翌朝)</f>
        <v>1.2083333333333333</v>
      </c>
      <c r="CB41" s="109">
        <f t="shared" ref="CB41" si="1083">MAX(BD41,MAX(D41,深夜境界夜))</f>
        <v>1.3125</v>
      </c>
      <c r="CC41" s="109">
        <f t="shared" ref="CC41" si="1084">IF(F41&lt;BD41,F41,MIN(深夜境界翌朝,BD41))</f>
        <v>1.2083333333333333</v>
      </c>
      <c r="CD41" s="112">
        <f t="shared" ref="CD41" si="1085">MAX(D41,深夜境界夜)</f>
        <v>0.95833333333333337</v>
      </c>
      <c r="CE41" s="110">
        <f t="shared" ref="CE41" si="1086">IF(AND(BR41&lt;&gt;"",BR41&gt;BD41),BX41,時間初期値)</f>
        <v>0</v>
      </c>
      <c r="CF41" s="110">
        <f t="shared" ref="CF41" si="1087">IF(AND(BS41&lt;&gt;"",BS41&gt;BD41),BY41,時間初期値)</f>
        <v>0</v>
      </c>
      <c r="CG41" s="110">
        <f t="shared" ref="CG41" si="1088">IF(AND(BT41&lt;&gt;"",BT41&gt;BD41),BZ41,時間初期値)</f>
        <v>0</v>
      </c>
      <c r="CH41" s="113">
        <f t="shared" ref="CH41" si="1089">MIN(F41,深夜境界朝)</f>
        <v>0.20833333333333334</v>
      </c>
      <c r="CI41" s="114">
        <f t="shared" si="87"/>
        <v>0.95833333333333337</v>
      </c>
      <c r="CJ41" s="115">
        <f t="shared" ref="CJ41" si="1090">IF(CH41&gt;CI41,CH41-CI41,時間初期値)</f>
        <v>0</v>
      </c>
      <c r="CK41" s="115">
        <f t="shared" ref="CK41" si="1091">IF(I41&lt;&gt;"",MIN(I41,深夜境界朝),"")</f>
        <v>0.20833333333333334</v>
      </c>
      <c r="CL41" s="115" t="str">
        <f t="shared" ref="CL41" si="1092">IF(K41&lt;&gt;"",MIN(K41,深夜境界朝),"")</f>
        <v/>
      </c>
      <c r="CM41" s="115" t="str">
        <f t="shared" ref="CM41" si="1093">IF(M41&lt;&gt;"",MIN(M41,深夜境界朝),"")</f>
        <v/>
      </c>
      <c r="CN41" s="115">
        <f t="shared" si="41"/>
        <v>1</v>
      </c>
      <c r="CO41" s="115">
        <f t="shared" si="933"/>
        <v>0</v>
      </c>
      <c r="CP41" s="115">
        <f t="shared" si="372"/>
        <v>0</v>
      </c>
      <c r="CQ41" s="115">
        <f t="shared" ref="CQ41" si="1094">IF( AND(CK41&lt;&gt;"",CK41&gt;CN41),CK41-CN41,時間初期値)</f>
        <v>0</v>
      </c>
      <c r="CR41" s="115">
        <f t="shared" ref="CR41" si="1095">IF( AND(CL41&lt;&gt;"",CL41&gt;CO41),CL41-CO41,時間初期値)</f>
        <v>0</v>
      </c>
      <c r="CS41" s="115">
        <f t="shared" ref="CS41" si="1096">IF( AND(CM41&lt;&gt;"",CM41&gt;CP41),CM41-CP41,時間初期値)</f>
        <v>0</v>
      </c>
      <c r="CU41" s="119">
        <f t="shared" si="46"/>
        <v>1</v>
      </c>
      <c r="CV41" s="120" t="str">
        <f>IF(AND(A41&lt;&gt;"",AE41&lt;&gt;"",NOT(ISERROR(VLOOKUP(A41,休日一覧!$A$2:$A$27,1,FALSE)))),"〇","×")</f>
        <v>×</v>
      </c>
      <c r="CW41" s="109">
        <f t="shared" si="47"/>
        <v>0</v>
      </c>
      <c r="CX41" s="109">
        <f t="shared" si="48"/>
        <v>0</v>
      </c>
      <c r="CY41" s="119" cm="1">
        <f t="array" ref="CY41">_xlfn.IFS(AND(D41&lt;&gt;"", CY40+1&lt;=7),CY40+1,(AND(D41&lt;&gt;"",CY40=7)),1,TRUE, 0)</f>
        <v>1</v>
      </c>
      <c r="CZ41" s="110">
        <f t="shared" si="49"/>
        <v>0</v>
      </c>
      <c r="DA41" s="135">
        <f t="shared" si="50"/>
        <v>0</v>
      </c>
      <c r="DB41" s="136"/>
    </row>
    <row r="42" spans="1:106" ht="17.100000000000001" customHeight="1">
      <c r="A42" s="193">
        <f>IF(A41="","",IF((A41+1)&gt;(EOMONTH(C3,0)),"",A41+1))</f>
        <v>45258</v>
      </c>
      <c r="B42" s="193"/>
      <c r="C42" s="42" t="str">
        <f t="shared" si="175"/>
        <v>火</v>
      </c>
      <c r="D42" s="194">
        <v>0.5</v>
      </c>
      <c r="E42" s="195"/>
      <c r="F42" s="194">
        <v>1.1666666666666667</v>
      </c>
      <c r="G42" s="195"/>
      <c r="H42" s="57">
        <v>0.54166666666666663</v>
      </c>
      <c r="I42" s="56">
        <v>0.58333333333333337</v>
      </c>
      <c r="J42" s="53">
        <v>0.91666666666666663</v>
      </c>
      <c r="K42" s="54">
        <v>1</v>
      </c>
      <c r="L42" s="57"/>
      <c r="M42" s="56"/>
      <c r="N42" s="196">
        <f t="shared" ref="N42" si="1097">IF(OR(D42="",F42=""),"",IF(T42&lt;W42,W42-T42,時間初期値))</f>
        <v>6.2499999999999944E-2</v>
      </c>
      <c r="O42" s="196"/>
      <c r="P42" s="196"/>
      <c r="Q42" s="197">
        <f t="shared" ref="Q42" si="1098">IF(OR(D42="",F42=""),"",IF(CC42&gt;CD42,CC42-CD42+CJ42,時間初期値)+IF(CH42&gt;CI42,CJ42,時間初期値)-BB42)</f>
        <v>0</v>
      </c>
      <c r="R42" s="198"/>
      <c r="S42" s="199"/>
      <c r="T42" s="196">
        <f t="shared" ref="T42" si="1099">IF(OR(D42="",F42=""),"",IF(CA42&gt;CB42,CA42-CB42-BC42,時間初期値))</f>
        <v>0.16666666666666674</v>
      </c>
      <c r="U42" s="196"/>
      <c r="V42" s="196"/>
      <c r="W42" s="196">
        <f t="shared" ref="W42" si="1100">IF(OR(D42="",F42=""),"",IF(Z42&gt;所定労働時間,Z42-所定労働時間,時間初期値))</f>
        <v>0.22916666666666669</v>
      </c>
      <c r="X42" s="196"/>
      <c r="Y42" s="196"/>
      <c r="Z42" s="196">
        <f t="shared" si="5"/>
        <v>0.54166666666666663</v>
      </c>
      <c r="AA42" s="196"/>
      <c r="AB42" s="39"/>
      <c r="AC42" s="39"/>
      <c r="AD42" s="39"/>
      <c r="AE42" s="196">
        <f t="shared" si="6"/>
        <v>0.54166666666666674</v>
      </c>
      <c r="AF42" s="196"/>
      <c r="AG42" s="203"/>
      <c r="AH42" s="204"/>
      <c r="AI42" s="205"/>
      <c r="AJ42" s="206"/>
      <c r="AK42" s="207"/>
      <c r="AL42" s="207"/>
      <c r="AM42" s="207"/>
      <c r="AN42" s="207"/>
      <c r="AO42" s="207"/>
      <c r="AP42" s="207"/>
      <c r="AQ42" s="208"/>
      <c r="AS42" s="209"/>
      <c r="AT42" s="210"/>
      <c r="AU42" s="211"/>
      <c r="AV42" s="211"/>
      <c r="AW42" s="303" t="str">
        <f t="shared" ref="AW42" si="1101">IF(OR(AS42="", AU42=""), "", IF(AND(D42="", F42="", AU42-AS42&lt;=所定労働時間), AU42-AS42, IF(AND(D42&lt;&gt;"", F42&lt;&gt;"", AE42&lt;=所定労働時間, AE42+(AU42-AS42)&lt;=所定労働時間), AU42-AS42, "")))</f>
        <v/>
      </c>
      <c r="AX42" s="303"/>
      <c r="AY42" s="75">
        <f t="shared" si="56"/>
        <v>4.1666666666666741E-2</v>
      </c>
      <c r="AZ42" s="88">
        <f t="shared" ref="AZ42" si="1102">IF(BB42&lt;&gt;時間初期値,IF(AY42&gt;BB42,AY42-BB42,時間初期値),AY42)</f>
        <v>4.1666666666666741E-2</v>
      </c>
      <c r="BA42" s="89">
        <f t="shared" si="8"/>
        <v>0</v>
      </c>
      <c r="BB42" s="90">
        <f t="shared" si="58"/>
        <v>0</v>
      </c>
      <c r="BC42" s="90">
        <f t="shared" si="59"/>
        <v>8.333333333333337E-2</v>
      </c>
      <c r="BD42" s="95">
        <f t="shared" ref="BD42" si="1103">D42+所定労働時間+AY42</f>
        <v>0.85416666666666674</v>
      </c>
      <c r="BF42" s="109">
        <f t="shared" si="10"/>
        <v>4.1666666666666741E-2</v>
      </c>
      <c r="BG42" s="109">
        <f t="shared" si="339"/>
        <v>8.333333333333337E-2</v>
      </c>
      <c r="BH42" s="109">
        <f t="shared" si="340"/>
        <v>0</v>
      </c>
      <c r="BI42" s="110">
        <f t="shared" ref="BI42" si="1104">IF(I42="",時間初期値,I42-D42-BF42)</f>
        <v>4.166666666666663E-2</v>
      </c>
      <c r="BJ42" s="111">
        <f t="shared" ref="BJ42" si="1105">IF(K42="",時間初期値,K42-D42-BG42-BL42)</f>
        <v>0.37499999999999989</v>
      </c>
      <c r="BK42" s="111">
        <f t="shared" ref="BK42" si="1106">IF(M42="",時間初期値,M42-D42-BH42-BM42-BL42)</f>
        <v>0</v>
      </c>
      <c r="BL42" s="110">
        <f t="shared" ref="BL42" si="1107">IF(BI42&lt;所定労働時間,BF42,時間初期値)</f>
        <v>4.1666666666666741E-2</v>
      </c>
      <c r="BM42" s="110">
        <f t="shared" ref="BM42" si="1108">IF(BJ42&lt;所定労働時間,BG42,時間初期値)</f>
        <v>0</v>
      </c>
      <c r="BN42" s="110">
        <f t="shared" ref="BN42" si="1109">IF(BK42&lt;所定労働時間,BH42,時間初期値)</f>
        <v>0</v>
      </c>
      <c r="BO42" s="110">
        <f t="shared" ref="BO42" si="1110">IF(H42&gt;=BD42,BF42,時間初期値)</f>
        <v>0</v>
      </c>
      <c r="BP42" s="110">
        <f t="shared" ref="BP42" si="1111">IF(J42&gt;=BD42,BG42,時間初期値)</f>
        <v>8.333333333333337E-2</v>
      </c>
      <c r="BQ42" s="110">
        <f t="shared" ref="BQ42" si="1112">IF(L42&gt;=BD42,BH42,時間初期値)</f>
        <v>0</v>
      </c>
      <c r="BR42" s="110">
        <f t="shared" ref="BR42" si="1113">IF(I42&lt;&gt;"",MIN(I42,深夜境界翌朝),"")</f>
        <v>0.58333333333333337</v>
      </c>
      <c r="BS42" s="110">
        <f t="shared" ref="BS42" si="1114">IF(K42&lt;&gt;"",MIN(K42,深夜境界翌朝),"")</f>
        <v>1</v>
      </c>
      <c r="BT42" s="110" t="str">
        <f t="shared" ref="BT42" si="1115">IF(M42&lt;&gt;"",MIN(M42,深夜境界翌朝),"")</f>
        <v/>
      </c>
      <c r="BU42" s="110">
        <f t="shared" ref="BU42" si="1116">MAX(H42,深夜境界夜)</f>
        <v>0.91666666666666663</v>
      </c>
      <c r="BV42" s="110">
        <f t="shared" ref="BV42" si="1117">MAX(J42,深夜境界夜)</f>
        <v>0.91666666666666663</v>
      </c>
      <c r="BW42" s="110">
        <f t="shared" ref="BW42" si="1118">MAX(L42,深夜境界夜)</f>
        <v>0.91666666666666663</v>
      </c>
      <c r="BX42" s="110">
        <f t="shared" ref="BX42" si="1119">IF( AND(BR42&lt;&gt;"",BR42&gt;BU42),BR42-BU42,時間初期値)</f>
        <v>0</v>
      </c>
      <c r="BY42" s="110">
        <f t="shared" ref="BY42" si="1120">IF( AND(BS42&lt;&gt;"",BS42&gt;BV42),BS42-BV42,時間初期値)</f>
        <v>8.333333333333337E-2</v>
      </c>
      <c r="BZ42" s="110">
        <f t="shared" ref="BZ42" si="1121">IF( AND(BT42&lt;&gt;"",BT42&gt;BW42),BT42-BW42,時間初期値)</f>
        <v>0</v>
      </c>
      <c r="CA42" s="109">
        <f t="shared" ref="CA42" si="1122">MIN(F42,深夜境界翌朝)</f>
        <v>1.1666666666666667</v>
      </c>
      <c r="CB42" s="109">
        <f t="shared" ref="CB42" si="1123">MAX(BD42,MAX(D42,深夜境界夜))</f>
        <v>0.91666666666666663</v>
      </c>
      <c r="CC42" s="109">
        <f t="shared" ref="CC42" si="1124">IF(F42&lt;BD42,F42,MIN(深夜境界翌朝,BD42))</f>
        <v>0.85416666666666674</v>
      </c>
      <c r="CD42" s="112">
        <f t="shared" ref="CD42" si="1125">MAX(D42,深夜境界夜)</f>
        <v>0.91666666666666663</v>
      </c>
      <c r="CE42" s="110">
        <f t="shared" ref="CE42" si="1126">IF(AND(BR42&lt;&gt;"",BR42&gt;BD42),BX42,時間初期値)</f>
        <v>0</v>
      </c>
      <c r="CF42" s="110">
        <f t="shared" ref="CF42" si="1127">IF(AND(BS42&lt;&gt;"",BS42&gt;BD42),BY42,時間初期値)</f>
        <v>8.333333333333337E-2</v>
      </c>
      <c r="CG42" s="110">
        <f t="shared" ref="CG42" si="1128">IF(AND(BT42&lt;&gt;"",BT42&gt;BD42),BZ42,時間初期値)</f>
        <v>0</v>
      </c>
      <c r="CH42" s="113">
        <f t="shared" ref="CH42" si="1129">MIN(F42,深夜境界朝)</f>
        <v>0.20833333333333334</v>
      </c>
      <c r="CI42" s="114">
        <f t="shared" si="87"/>
        <v>0.5</v>
      </c>
      <c r="CJ42" s="115">
        <f t="shared" ref="CJ42" si="1130">IF(CH42&gt;CI42,CH42-CI42,時間初期値)</f>
        <v>0</v>
      </c>
      <c r="CK42" s="115">
        <f t="shared" ref="CK42" si="1131">IF(I42&lt;&gt;"",MIN(I42,深夜境界朝),"")</f>
        <v>0.20833333333333334</v>
      </c>
      <c r="CL42" s="115">
        <f t="shared" ref="CL42" si="1132">IF(K42&lt;&gt;"",MIN(K42,深夜境界朝),"")</f>
        <v>0.20833333333333334</v>
      </c>
      <c r="CM42" s="115" t="str">
        <f t="shared" ref="CM42" si="1133">IF(M42&lt;&gt;"",MIN(M42,深夜境界朝),"")</f>
        <v/>
      </c>
      <c r="CN42" s="115">
        <f t="shared" si="41"/>
        <v>0.54166666666666663</v>
      </c>
      <c r="CO42" s="115">
        <f t="shared" si="933"/>
        <v>0.91666666666666663</v>
      </c>
      <c r="CP42" s="115">
        <f t="shared" si="372"/>
        <v>0</v>
      </c>
      <c r="CQ42" s="115">
        <f t="shared" ref="CQ42" si="1134">IF( AND(CK42&lt;&gt;"",CK42&gt;CN42),CK42-CN42,時間初期値)</f>
        <v>0</v>
      </c>
      <c r="CR42" s="115">
        <f t="shared" ref="CR42" si="1135">IF( AND(CL42&lt;&gt;"",CL42&gt;CO42),CL42-CO42,時間初期値)</f>
        <v>0</v>
      </c>
      <c r="CS42" s="115">
        <f t="shared" ref="CS42" si="1136">IF( AND(CM42&lt;&gt;"",CM42&gt;CP42),CM42-CP42,時間初期値)</f>
        <v>0</v>
      </c>
      <c r="CU42" s="119">
        <f t="shared" si="46"/>
        <v>2</v>
      </c>
      <c r="CV42" s="120" t="str">
        <f>IF(AND(A42&lt;&gt;"",AE42&lt;&gt;"",NOT(ISERROR(VLOOKUP(A42,休日一覧!$A$2:$A$27,1,FALSE)))),"〇","×")</f>
        <v>×</v>
      </c>
      <c r="CW42" s="109">
        <f t="shared" si="47"/>
        <v>0</v>
      </c>
      <c r="CX42" s="109">
        <f t="shared" si="48"/>
        <v>0</v>
      </c>
      <c r="CY42" s="119" cm="1">
        <f t="array" ref="CY42">_xlfn.IFS(AND(D42&lt;&gt;"", CY41+1&lt;=7),CY41+1,(AND(D42&lt;&gt;"",CY41=7)),1,TRUE, 0)</f>
        <v>2</v>
      </c>
      <c r="CZ42" s="110">
        <f t="shared" si="49"/>
        <v>0</v>
      </c>
      <c r="DA42" s="135">
        <f t="shared" si="50"/>
        <v>0</v>
      </c>
      <c r="DB42" s="136"/>
    </row>
    <row r="43" spans="1:106" ht="17.100000000000001" customHeight="1">
      <c r="A43" s="193">
        <f>IF(A42="","",IF((A42+1)&gt;(EOMONTH(C3,0)),"",A42+1))</f>
        <v>45259</v>
      </c>
      <c r="B43" s="193"/>
      <c r="C43" s="42" t="str">
        <f t="shared" si="175"/>
        <v>水</v>
      </c>
      <c r="D43" s="194">
        <v>0.375</v>
      </c>
      <c r="E43" s="195"/>
      <c r="F43" s="194">
        <v>1.0416666666666667</v>
      </c>
      <c r="G43" s="195"/>
      <c r="H43" s="57">
        <v>0.5</v>
      </c>
      <c r="I43" s="56">
        <v>0.54166666666666663</v>
      </c>
      <c r="J43" s="53">
        <v>0.91666666666666663</v>
      </c>
      <c r="K43" s="54">
        <v>0.95833333333333337</v>
      </c>
      <c r="L43" s="57"/>
      <c r="M43" s="56"/>
      <c r="N43" s="196">
        <f t="shared" ref="N43" si="1137">IF(OR(D43="",F43=""),"",IF(T43&lt;W43,W43-T43,時間初期値))</f>
        <v>0.18750000000000006</v>
      </c>
      <c r="O43" s="196"/>
      <c r="P43" s="196"/>
      <c r="Q43" s="197">
        <f t="shared" ref="Q43" si="1138">IF(OR(D43="",F43=""),"",IF(CC43&gt;CD43,CC43-CD43+CJ43,時間初期値)+IF(CH43&gt;CI43,CJ43,時間初期値)-BB43)</f>
        <v>0</v>
      </c>
      <c r="R43" s="198"/>
      <c r="S43" s="199"/>
      <c r="T43" s="196">
        <f t="shared" ref="T43" si="1139">IF(OR(D43="",F43=""),"",IF(CA43&gt;CB43,CA43-CB43-BC43,時間初期値))</f>
        <v>8.333333333333337E-2</v>
      </c>
      <c r="U43" s="196"/>
      <c r="V43" s="196"/>
      <c r="W43" s="196">
        <f t="shared" ref="W43" si="1140">IF(OR(D43="",F43=""),"",IF(Z43&gt;所定労働時間,Z43-所定労働時間,時間初期値))</f>
        <v>0.27083333333333343</v>
      </c>
      <c r="X43" s="196"/>
      <c r="Y43" s="196"/>
      <c r="Z43" s="196">
        <f t="shared" si="5"/>
        <v>0.58333333333333337</v>
      </c>
      <c r="AA43" s="196"/>
      <c r="AB43" s="39"/>
      <c r="AC43" s="39"/>
      <c r="AD43" s="39"/>
      <c r="AE43" s="196">
        <f t="shared" si="6"/>
        <v>0.58333333333333337</v>
      </c>
      <c r="AF43" s="196"/>
      <c r="AG43" s="203"/>
      <c r="AH43" s="204"/>
      <c r="AI43" s="205"/>
      <c r="AJ43" s="206"/>
      <c r="AK43" s="207"/>
      <c r="AL43" s="207"/>
      <c r="AM43" s="207"/>
      <c r="AN43" s="207"/>
      <c r="AO43" s="207"/>
      <c r="AP43" s="207"/>
      <c r="AQ43" s="208"/>
      <c r="AS43" s="209"/>
      <c r="AT43" s="210"/>
      <c r="AU43" s="211"/>
      <c r="AV43" s="211"/>
      <c r="AW43" s="303" t="str">
        <f t="shared" ref="AW43" si="1141">IF(OR(AS43="", AU43=""), "", IF(AND(D43="", F43="", AU43-AS43&lt;=所定労働時間), AU43-AS43, IF(AND(D43&lt;&gt;"", F43&lt;&gt;"", AE43&lt;=所定労働時間, AE43+(AU43-AS43)&lt;=所定労働時間), AU43-AS43, "")))</f>
        <v/>
      </c>
      <c r="AX43" s="303"/>
      <c r="AY43" s="75">
        <f t="shared" si="56"/>
        <v>4.166666666666663E-2</v>
      </c>
      <c r="AZ43" s="88">
        <f t="shared" ref="AZ43" si="1142">IF(BB43&lt;&gt;時間初期値,IF(AY43&gt;BB43,AY43-BB43,時間初期値),AY43)</f>
        <v>4.166666666666663E-2</v>
      </c>
      <c r="BA43" s="89">
        <f t="shared" si="8"/>
        <v>0</v>
      </c>
      <c r="BB43" s="90">
        <f t="shared" si="58"/>
        <v>0</v>
      </c>
      <c r="BC43" s="90">
        <f t="shared" si="59"/>
        <v>4.1666666666666741E-2</v>
      </c>
      <c r="BD43" s="95">
        <f t="shared" ref="BD43" si="1143">D43+所定労働時間+AY43</f>
        <v>0.72916666666666663</v>
      </c>
      <c r="BF43" s="109">
        <f>I43-H43</f>
        <v>4.166666666666663E-2</v>
      </c>
      <c r="BG43" s="109">
        <f>K43-J43</f>
        <v>4.1666666666666741E-2</v>
      </c>
      <c r="BH43" s="109">
        <f t="shared" si="340"/>
        <v>0</v>
      </c>
      <c r="BI43" s="110">
        <f t="shared" ref="BI43" si="1144">IF(I43="",時間初期値,I43-D43-BF43)</f>
        <v>0.125</v>
      </c>
      <c r="BJ43" s="111">
        <f t="shared" ref="BJ43" si="1145">IF(K43="",時間初期値,K43-D43-BG43-BL43)</f>
        <v>0.5</v>
      </c>
      <c r="BK43" s="111">
        <f t="shared" ref="BK43" si="1146">IF(M43="",時間初期値,M43-D43-BH43-BM43-BL43)</f>
        <v>0</v>
      </c>
      <c r="BL43" s="110">
        <f t="shared" ref="BL43" si="1147">IF(BI43&lt;所定労働時間,BF43,時間初期値)</f>
        <v>4.166666666666663E-2</v>
      </c>
      <c r="BM43" s="110">
        <f t="shared" ref="BM43" si="1148">IF(BJ43&lt;所定労働時間,BG43,時間初期値)</f>
        <v>0</v>
      </c>
      <c r="BN43" s="110">
        <f t="shared" ref="BN43" si="1149">IF(BK43&lt;所定労働時間,BH43,時間初期値)</f>
        <v>0</v>
      </c>
      <c r="BO43" s="110">
        <f>IF(H43&gt;=BD43,BF43,時間初期値)</f>
        <v>0</v>
      </c>
      <c r="BP43" s="110">
        <f>IF(J43&gt;=BD43,BG43,時間初期値)</f>
        <v>4.1666666666666741E-2</v>
      </c>
      <c r="BQ43" s="110">
        <f t="shared" ref="BQ43" si="1150">IF(L43&gt;=BD43,BH43,時間初期値)</f>
        <v>0</v>
      </c>
      <c r="BR43" s="110">
        <f t="shared" ref="BR43" si="1151">IF(I43&lt;&gt;"",MIN(I43,深夜境界翌朝),"")</f>
        <v>0.54166666666666663</v>
      </c>
      <c r="BS43" s="110">
        <f t="shared" ref="BS43" si="1152">IF(K43&lt;&gt;"",MIN(K43,深夜境界翌朝),"")</f>
        <v>0.95833333333333337</v>
      </c>
      <c r="BT43" s="110" t="str">
        <f t="shared" ref="BT43" si="1153">IF(M43&lt;&gt;"",MIN(M43,深夜境界翌朝),"")</f>
        <v/>
      </c>
      <c r="BU43" s="110">
        <f>MAX(H43,深夜境界夜)</f>
        <v>0.91666666666666663</v>
      </c>
      <c r="BV43" s="110">
        <f>MAX(J43,深夜境界夜)</f>
        <v>0.91666666666666663</v>
      </c>
      <c r="BW43" s="110">
        <f t="shared" ref="BW43" si="1154">MAX(L43,深夜境界夜)</f>
        <v>0.91666666666666663</v>
      </c>
      <c r="BX43" s="110">
        <f t="shared" ref="BX43" si="1155">IF( AND(BR43&lt;&gt;"",BR43&gt;BU43),BR43-BU43,時間初期値)</f>
        <v>0</v>
      </c>
      <c r="BY43" s="110">
        <f t="shared" ref="BY43" si="1156">IF( AND(BS43&lt;&gt;"",BS43&gt;BV43),BS43-BV43,時間初期値)</f>
        <v>4.1666666666666741E-2</v>
      </c>
      <c r="BZ43" s="110">
        <f t="shared" ref="BZ43" si="1157">IF( AND(BT43&lt;&gt;"",BT43&gt;BW43),BT43-BW43,時間初期値)</f>
        <v>0</v>
      </c>
      <c r="CA43" s="109">
        <f t="shared" ref="CA43" si="1158">MIN(F43,深夜境界翌朝)</f>
        <v>1.0416666666666667</v>
      </c>
      <c r="CB43" s="109">
        <f t="shared" ref="CB43" si="1159">MAX(BD43,MAX(D43,深夜境界夜))</f>
        <v>0.91666666666666663</v>
      </c>
      <c r="CC43" s="109">
        <f t="shared" ref="CC43" si="1160">IF(F43&lt;BD43,F43,MIN(深夜境界翌朝,BD43))</f>
        <v>0.72916666666666663</v>
      </c>
      <c r="CD43" s="112">
        <f t="shared" ref="CD43" si="1161">MAX(D43,深夜境界夜)</f>
        <v>0.91666666666666663</v>
      </c>
      <c r="CE43" s="110">
        <f t="shared" ref="CE43" si="1162">IF(AND(BR43&lt;&gt;"",BR43&gt;BD43),BX43,時間初期値)</f>
        <v>0</v>
      </c>
      <c r="CF43" s="110">
        <f t="shared" ref="CF43" si="1163">IF(AND(BS43&lt;&gt;"",BS43&gt;BD43),BY43,時間初期値)</f>
        <v>4.1666666666666741E-2</v>
      </c>
      <c r="CG43" s="110">
        <f t="shared" ref="CG43" si="1164">IF(AND(BT43&lt;&gt;"",BT43&gt;BD43),BZ43,時間初期値)</f>
        <v>0</v>
      </c>
      <c r="CH43" s="113">
        <f t="shared" ref="CH43" si="1165">MIN(F43,深夜境界朝)</f>
        <v>0.20833333333333334</v>
      </c>
      <c r="CI43" s="114">
        <f t="shared" si="87"/>
        <v>0.375</v>
      </c>
      <c r="CJ43" s="115">
        <f t="shared" ref="CJ43" si="1166">IF(CH43&gt;CI43,CH43-CI43,時間初期値)</f>
        <v>0</v>
      </c>
      <c r="CK43" s="115">
        <f t="shared" ref="CK43" si="1167">IF(I43&lt;&gt;"",MIN(I43,深夜境界朝),"")</f>
        <v>0.20833333333333334</v>
      </c>
      <c r="CL43" s="115">
        <f t="shared" ref="CL43" si="1168">IF(K43&lt;&gt;"",MIN(K43,深夜境界朝),"")</f>
        <v>0.20833333333333334</v>
      </c>
      <c r="CM43" s="115" t="str">
        <f t="shared" ref="CM43" si="1169">IF(M43&lt;&gt;"",MIN(M43,深夜境界朝),"")</f>
        <v/>
      </c>
      <c r="CN43" s="115">
        <f>MAX(H43,$BD$5)</f>
        <v>0.5</v>
      </c>
      <c r="CO43" s="115">
        <f>MAX(J43,$BD$5)</f>
        <v>0.91666666666666663</v>
      </c>
      <c r="CP43" s="115">
        <f t="shared" si="372"/>
        <v>0</v>
      </c>
      <c r="CQ43" s="115">
        <f t="shared" ref="CQ43" si="1170">IF( AND(CK43&lt;&gt;"",CK43&gt;CN43),CK43-CN43,時間初期値)</f>
        <v>0</v>
      </c>
      <c r="CR43" s="115">
        <f t="shared" ref="CR43" si="1171">IF( AND(CL43&lt;&gt;"",CL43&gt;CO43),CL43-CO43,時間初期値)</f>
        <v>0</v>
      </c>
      <c r="CS43" s="115">
        <f t="shared" ref="CS43" si="1172">IF( AND(CM43&lt;&gt;"",CM43&gt;CP43),CM43-CP43,時間初期値)</f>
        <v>0</v>
      </c>
      <c r="CU43" s="119">
        <f t="shared" si="46"/>
        <v>3</v>
      </c>
      <c r="CV43" s="120" t="str">
        <f>IF(AND(A43&lt;&gt;"",AE43&lt;&gt;"",NOT(ISERROR(VLOOKUP(A43,休日一覧!$A$2:$A$27,1,FALSE)))),"〇","×")</f>
        <v>×</v>
      </c>
      <c r="CW43" s="109">
        <f t="shared" si="47"/>
        <v>0</v>
      </c>
      <c r="CX43" s="109">
        <f t="shared" si="48"/>
        <v>0</v>
      </c>
      <c r="CY43" s="119" cm="1">
        <f t="array" ref="CY43">_xlfn.IFS(AND(D43&lt;&gt;"", CY42+1&lt;=7),CY42+1,(AND(D43&lt;&gt;"",CY42=7)),1,TRUE, 0)</f>
        <v>3</v>
      </c>
      <c r="CZ43" s="110">
        <f t="shared" si="49"/>
        <v>0</v>
      </c>
      <c r="DA43" s="135">
        <f t="shared" si="50"/>
        <v>0</v>
      </c>
      <c r="DB43" s="136"/>
    </row>
    <row r="44" spans="1:106" ht="17.100000000000001" customHeight="1">
      <c r="A44" s="193">
        <f>IF(A43="","",IF((A43+1)&gt;(EOMONTH(C3,0)),"",A43+1))</f>
        <v>45260</v>
      </c>
      <c r="B44" s="193"/>
      <c r="C44" s="42" t="str">
        <f t="shared" si="175"/>
        <v>木</v>
      </c>
      <c r="D44" s="194">
        <v>0.375</v>
      </c>
      <c r="E44" s="195"/>
      <c r="F44" s="194">
        <v>0.75</v>
      </c>
      <c r="G44" s="195"/>
      <c r="H44" s="57">
        <v>0.5</v>
      </c>
      <c r="I44" s="56">
        <v>0.54166666666666696</v>
      </c>
      <c r="J44" s="53"/>
      <c r="K44" s="54"/>
      <c r="L44" s="57"/>
      <c r="M44" s="56"/>
      <c r="N44" s="196">
        <f t="shared" ref="N44" si="1173">IF(OR(D44="",F44=""),"",IF(T44&lt;W44,W44-T44,時間初期値))</f>
        <v>2.0833333333333093E-2</v>
      </c>
      <c r="O44" s="196"/>
      <c r="P44" s="196"/>
      <c r="Q44" s="197">
        <f t="shared" ref="Q44" si="1174">IF(OR(D44="",F44=""),"",IF(CC44&gt;CD44,CC44-CD44+CJ44,時間初期値)+IF(CH44&gt;CI44,CJ44,時間初期値)-BB44)</f>
        <v>0</v>
      </c>
      <c r="R44" s="198"/>
      <c r="S44" s="199"/>
      <c r="T44" s="196">
        <f t="shared" ref="T44" si="1175">IF(OR(D44="",F44=""),"",IF(CA44&gt;CB44,CA44-CB44-BC44,時間初期値))</f>
        <v>0</v>
      </c>
      <c r="U44" s="196"/>
      <c r="V44" s="196"/>
      <c r="W44" s="196">
        <f t="shared" ref="W44" si="1176">IF(OR(D44="",F44=""),"",IF(Z44&gt;所定労働時間,Z44-所定労働時間,時間初期値))</f>
        <v>2.0833333333333093E-2</v>
      </c>
      <c r="X44" s="196"/>
      <c r="Y44" s="196"/>
      <c r="Z44" s="196">
        <f t="shared" si="5"/>
        <v>0.33333333333333304</v>
      </c>
      <c r="AA44" s="196"/>
      <c r="AB44" s="39"/>
      <c r="AC44" s="39"/>
      <c r="AD44" s="39"/>
      <c r="AE44" s="196">
        <f t="shared" si="6"/>
        <v>0.33333333333333337</v>
      </c>
      <c r="AF44" s="196"/>
      <c r="AG44" s="203"/>
      <c r="AH44" s="204"/>
      <c r="AI44" s="205"/>
      <c r="AJ44" s="206"/>
      <c r="AK44" s="207"/>
      <c r="AL44" s="207"/>
      <c r="AM44" s="207"/>
      <c r="AN44" s="207"/>
      <c r="AO44" s="207"/>
      <c r="AP44" s="207"/>
      <c r="AQ44" s="208"/>
      <c r="AS44" s="209"/>
      <c r="AT44" s="210"/>
      <c r="AU44" s="211"/>
      <c r="AV44" s="211"/>
      <c r="AW44" s="303" t="str">
        <f t="shared" ref="AW44" si="1177">IF(OR(AS44="", AU44=""), "", IF(AND(D44="", F44="", AU44-AS44&lt;=所定労働時間), AU44-AS44, IF(AND(D44&lt;&gt;"", F44&lt;&gt;"", AE44&lt;=所定労働時間, AE44+(AU44-AS44)&lt;=所定労働時間), AU44-AS44, "")))</f>
        <v/>
      </c>
      <c r="AX44" s="303"/>
      <c r="AY44" s="75">
        <f t="shared" si="56"/>
        <v>4.1666666666666963E-2</v>
      </c>
      <c r="AZ44" s="88">
        <f t="shared" ref="AZ44" si="1178">IF(BB44&lt;&gt;時間初期値,IF(AY44&gt;BB44,AY44-BB44,時間初期値),AY44)</f>
        <v>4.1666666666666963E-2</v>
      </c>
      <c r="BA44" s="89">
        <f t="shared" si="8"/>
        <v>0</v>
      </c>
      <c r="BB44" s="90">
        <f t="shared" si="58"/>
        <v>0</v>
      </c>
      <c r="BC44" s="90">
        <f t="shared" si="59"/>
        <v>0</v>
      </c>
      <c r="BD44" s="95">
        <f t="shared" ref="BD44" si="1179">D44+所定労働時間+AY44</f>
        <v>0.72916666666666696</v>
      </c>
      <c r="BF44" s="109">
        <f t="shared" ref="BF44:BF45" si="1180">I44-H44</f>
        <v>4.1666666666666963E-2</v>
      </c>
      <c r="BG44" s="109">
        <f t="shared" ref="BG44:BG45" si="1181">K44-J44</f>
        <v>0</v>
      </c>
      <c r="BH44" s="109">
        <f t="shared" si="340"/>
        <v>0</v>
      </c>
      <c r="BI44" s="110">
        <f t="shared" ref="BI44" si="1182">IF(I44="",時間初期値,I44-D44-BF44)</f>
        <v>0.125</v>
      </c>
      <c r="BJ44" s="111">
        <f t="shared" ref="BJ44" si="1183">IF(K44="",時間初期値,K44-D44-BG44-BL44)</f>
        <v>0</v>
      </c>
      <c r="BK44" s="111">
        <f t="shared" ref="BK44" si="1184">IF(M44="",時間初期値,M44-D44-BH44-BM44-BL44)</f>
        <v>0</v>
      </c>
      <c r="BL44" s="110">
        <f t="shared" ref="BL44" si="1185">IF(BI44&lt;所定労働時間,BF44,時間初期値)</f>
        <v>4.1666666666666963E-2</v>
      </c>
      <c r="BM44" s="110">
        <f t="shared" ref="BM44" si="1186">IF(BJ44&lt;所定労働時間,BG44,時間初期値)</f>
        <v>0</v>
      </c>
      <c r="BN44" s="110">
        <f t="shared" ref="BN44" si="1187">IF(BK44&lt;所定労働時間,BH44,時間初期値)</f>
        <v>0</v>
      </c>
      <c r="BO44" s="110">
        <f t="shared" ref="BO44" si="1188">IF(H44&gt;=BD44,BF44,時間初期値)</f>
        <v>0</v>
      </c>
      <c r="BP44" s="110">
        <f t="shared" ref="BP44" si="1189">IF(J44&gt;=BD44,BG44,時間初期値)</f>
        <v>0</v>
      </c>
      <c r="BQ44" s="110">
        <f t="shared" ref="BQ44" si="1190">IF(L44&gt;=BD44,BH44,時間初期値)</f>
        <v>0</v>
      </c>
      <c r="BR44" s="110">
        <f t="shared" ref="BR44" si="1191">IF(I44&lt;&gt;"",MIN(I44,深夜境界翌朝),"")</f>
        <v>0.54166666666666696</v>
      </c>
      <c r="BS44" s="110" t="str">
        <f t="shared" ref="BS44" si="1192">IF(K44&lt;&gt;"",MIN(K44,深夜境界翌朝),"")</f>
        <v/>
      </c>
      <c r="BT44" s="110" t="str">
        <f t="shared" ref="BT44" si="1193">IF(M44&lt;&gt;"",MIN(M44,深夜境界翌朝),"")</f>
        <v/>
      </c>
      <c r="BU44" s="110">
        <f t="shared" ref="BU44" si="1194">MAX(H44,深夜境界夜)</f>
        <v>0.91666666666666663</v>
      </c>
      <c r="BV44" s="110">
        <f t="shared" ref="BV44" si="1195">MAX(J44,深夜境界夜)</f>
        <v>0.91666666666666663</v>
      </c>
      <c r="BW44" s="110">
        <f t="shared" ref="BW44" si="1196">MAX(L44,深夜境界夜)</f>
        <v>0.91666666666666663</v>
      </c>
      <c r="BX44" s="110">
        <f t="shared" ref="BX44" si="1197">IF( AND(BR44&lt;&gt;"",BR44&gt;BU44),BR44-BU44,時間初期値)</f>
        <v>0</v>
      </c>
      <c r="BY44" s="110">
        <f t="shared" ref="BY44" si="1198">IF( AND(BS44&lt;&gt;"",BS44&gt;BV44),BS44-BV44,時間初期値)</f>
        <v>0</v>
      </c>
      <c r="BZ44" s="110">
        <f t="shared" ref="BZ44" si="1199">IF( AND(BT44&lt;&gt;"",BT44&gt;BW44),BT44-BW44,時間初期値)</f>
        <v>0</v>
      </c>
      <c r="CA44" s="109">
        <f t="shared" ref="CA44" si="1200">MIN(F44,深夜境界翌朝)</f>
        <v>0.75</v>
      </c>
      <c r="CB44" s="109">
        <f t="shared" ref="CB44" si="1201">MAX(BD44,MAX(D44,深夜境界夜))</f>
        <v>0.91666666666666663</v>
      </c>
      <c r="CC44" s="109">
        <f t="shared" ref="CC44" si="1202">IF(F44&lt;BD44,F44,MIN(深夜境界翌朝,BD44))</f>
        <v>0.72916666666666696</v>
      </c>
      <c r="CD44" s="112">
        <f t="shared" ref="CD44" si="1203">MAX(D44,深夜境界夜)</f>
        <v>0.91666666666666663</v>
      </c>
      <c r="CE44" s="110">
        <f t="shared" ref="CE44" si="1204">IF(AND(BR44&lt;&gt;"",BR44&gt;BD44),BX44,時間初期値)</f>
        <v>0</v>
      </c>
      <c r="CF44" s="110">
        <f t="shared" ref="CF44" si="1205">IF(AND(BS44&lt;&gt;"",BS44&gt;BD44),BY44,時間初期値)</f>
        <v>0</v>
      </c>
      <c r="CG44" s="110">
        <f t="shared" ref="CG44" si="1206">IF(AND(BT44&lt;&gt;"",BT44&gt;BD44),BZ44,時間初期値)</f>
        <v>0</v>
      </c>
      <c r="CH44" s="113">
        <f t="shared" ref="CH44" si="1207">MIN(F44,深夜境界朝)</f>
        <v>0.20833333333333334</v>
      </c>
      <c r="CI44" s="114">
        <f t="shared" si="87"/>
        <v>0.375</v>
      </c>
      <c r="CJ44" s="115">
        <f t="shared" ref="CJ44" si="1208">IF(CH44&gt;CI44,CH44-CI44,時間初期値)</f>
        <v>0</v>
      </c>
      <c r="CK44" s="115">
        <f t="shared" ref="CK44" si="1209">IF(I44&lt;&gt;"",MIN(I44,深夜境界朝),"")</f>
        <v>0.20833333333333334</v>
      </c>
      <c r="CL44" s="115" t="str">
        <f t="shared" ref="CL44" si="1210">IF(K44&lt;&gt;"",MIN(K44,深夜境界朝),"")</f>
        <v/>
      </c>
      <c r="CM44" s="115" t="str">
        <f t="shared" ref="CM44" si="1211">IF(M44&lt;&gt;"",MIN(M44,深夜境界朝),"")</f>
        <v/>
      </c>
      <c r="CN44" s="115">
        <f t="shared" ref="CN44:CN45" si="1212">MAX(H44,$BD$5)</f>
        <v>0.5</v>
      </c>
      <c r="CO44" s="115">
        <f t="shared" ref="CO44:CO45" si="1213">MAX(J44,$BD$5)</f>
        <v>0</v>
      </c>
      <c r="CP44" s="115">
        <f t="shared" si="372"/>
        <v>0</v>
      </c>
      <c r="CQ44" s="115">
        <f t="shared" ref="CQ44" si="1214">IF( AND(CK44&lt;&gt;"",CK44&gt;CN44),CK44-CN44,時間初期値)</f>
        <v>0</v>
      </c>
      <c r="CR44" s="115">
        <f t="shared" ref="CR44" si="1215">IF( AND(CL44&lt;&gt;"",CL44&gt;CO44),CL44-CO44,時間初期値)</f>
        <v>0</v>
      </c>
      <c r="CS44" s="115">
        <f t="shared" ref="CS44" si="1216">IF( AND(CM44&lt;&gt;"",CM44&gt;CP44),CM44-CP44,時間初期値)</f>
        <v>0</v>
      </c>
      <c r="CU44" s="119">
        <f t="shared" si="46"/>
        <v>4</v>
      </c>
      <c r="CV44" s="120" t="str">
        <f>IF(AND(A44&lt;&gt;"",AE44&lt;&gt;"",NOT(ISERROR(VLOOKUP(A44,休日一覧!$A$2:$A$27,1,FALSE)))),"〇","×")</f>
        <v>×</v>
      </c>
      <c r="CW44" s="109">
        <f t="shared" si="47"/>
        <v>0</v>
      </c>
      <c r="CX44" s="109">
        <f t="shared" si="48"/>
        <v>0</v>
      </c>
      <c r="CY44" s="119" cm="1">
        <f t="array" ref="CY44">_xlfn.IFS(AND(D44&lt;&gt;"", CY43+1&lt;=7),CY43+1,(AND(D44&lt;&gt;"",CY43=7)),1,TRUE, 0)</f>
        <v>4</v>
      </c>
      <c r="CZ44" s="110">
        <f t="shared" si="49"/>
        <v>0</v>
      </c>
      <c r="DA44" s="135">
        <f t="shared" si="50"/>
        <v>0</v>
      </c>
      <c r="DB44" s="136"/>
    </row>
    <row r="45" spans="1:106" ht="17.100000000000001" customHeight="1">
      <c r="A45" s="193" t="str">
        <f>IF(A44="","",IF((A44+1)&gt;(EOMONTH(C3,0)),"",A44+1))</f>
        <v/>
      </c>
      <c r="B45" s="193"/>
      <c r="C45" s="42" t="str">
        <f t="shared" si="175"/>
        <v/>
      </c>
      <c r="D45" s="194"/>
      <c r="E45" s="195"/>
      <c r="F45" s="304"/>
      <c r="G45" s="304"/>
      <c r="H45" s="57"/>
      <c r="I45" s="56"/>
      <c r="J45" s="53"/>
      <c r="K45" s="54"/>
      <c r="L45" s="57"/>
      <c r="M45" s="56"/>
      <c r="N45" s="196" t="str">
        <f t="shared" ref="N45" si="1217">IF(OR(D45="",F45=""),"",IF(T45&lt;W45,W45-T45,時間初期値))</f>
        <v/>
      </c>
      <c r="O45" s="196"/>
      <c r="P45" s="196"/>
      <c r="Q45" s="197" t="str">
        <f t="shared" ref="Q45" si="1218">IF(OR(D45="",F45=""),"",IF(CC45&gt;CD45,CC45-CD45+CJ45,時間初期値)+IF(CH45&gt;CI45,CJ45,時間初期値)-BB45)</f>
        <v/>
      </c>
      <c r="R45" s="198"/>
      <c r="S45" s="199"/>
      <c r="T45" s="196" t="str">
        <f t="shared" ref="T45" si="1219">IF(OR(D45="",F45=""),"",IF(CA45&gt;CB45,CA45-CB45-BC45,時間初期値))</f>
        <v/>
      </c>
      <c r="U45" s="196"/>
      <c r="V45" s="196"/>
      <c r="W45" s="196" t="str">
        <f t="shared" ref="W45" si="1220">IF(OR(D45="",F45=""),"",IF(Z45&gt;所定労働時間,Z45-所定労働時間,時間初期値))</f>
        <v/>
      </c>
      <c r="X45" s="196"/>
      <c r="Y45" s="196"/>
      <c r="Z45" s="196" t="str">
        <f t="shared" si="5"/>
        <v/>
      </c>
      <c r="AA45" s="196"/>
      <c r="AB45" s="39"/>
      <c r="AC45" s="39"/>
      <c r="AD45" s="39"/>
      <c r="AE45" s="196" t="str">
        <f t="shared" si="6"/>
        <v/>
      </c>
      <c r="AF45" s="196"/>
      <c r="AG45" s="203"/>
      <c r="AH45" s="204"/>
      <c r="AI45" s="205"/>
      <c r="AJ45" s="206"/>
      <c r="AK45" s="207"/>
      <c r="AL45" s="207"/>
      <c r="AM45" s="207"/>
      <c r="AN45" s="207"/>
      <c r="AO45" s="207"/>
      <c r="AP45" s="207"/>
      <c r="AQ45" s="208"/>
      <c r="AS45" s="209"/>
      <c r="AT45" s="210"/>
      <c r="AU45" s="211"/>
      <c r="AV45" s="211"/>
      <c r="AW45" s="303" t="str">
        <f t="shared" ref="AW45" si="1221">IF(OR(AS45="", AU45=""), "", IF(AND(D45="", F45="", AU45-AS45&lt;=所定労働時間), AU45-AS45, IF(AND(D45&lt;&gt;"", F45&lt;&gt;"", AE45&lt;=所定労働時間, AE45+(AU45-AS45)&lt;=所定労働時間), AU45-AS45, "")))</f>
        <v/>
      </c>
      <c r="AX45" s="303"/>
      <c r="AY45" s="75">
        <f t="shared" si="56"/>
        <v>0</v>
      </c>
      <c r="AZ45" s="88">
        <f t="shared" ref="AZ45" si="1222">IF(BB45&lt;&gt;時間初期値,IF(AY45&gt;BB45,AY45-BB45,時間初期値),AY45)</f>
        <v>0</v>
      </c>
      <c r="BA45" s="91">
        <f t="shared" si="8"/>
        <v>0</v>
      </c>
      <c r="BB45" s="90">
        <f t="shared" si="58"/>
        <v>0</v>
      </c>
      <c r="BC45" s="92">
        <f t="shared" si="59"/>
        <v>0</v>
      </c>
      <c r="BD45" s="95">
        <f t="shared" ref="BD45" si="1223">D45+所定労働時間+AY45</f>
        <v>0.31249999999999994</v>
      </c>
      <c r="BF45" s="109">
        <f t="shared" si="1180"/>
        <v>0</v>
      </c>
      <c r="BG45" s="109">
        <f t="shared" si="1181"/>
        <v>0</v>
      </c>
      <c r="BH45" s="109">
        <f t="shared" si="340"/>
        <v>0</v>
      </c>
      <c r="BI45" s="110">
        <f t="shared" ref="BI45" si="1224">IF(I45="",時間初期値,I45-D45-BF45)</f>
        <v>0</v>
      </c>
      <c r="BJ45" s="111">
        <f t="shared" ref="BJ45" si="1225">IF(K45="",時間初期値,K45-D45-BG45-BL45)</f>
        <v>0</v>
      </c>
      <c r="BK45" s="111">
        <f t="shared" ref="BK45" si="1226">IF(M45="",時間初期値,M45-D45-BH45-BM45-BL45)</f>
        <v>0</v>
      </c>
      <c r="BL45" s="110">
        <f t="shared" ref="BL45" si="1227">IF(BI45&lt;所定労働時間,BF45,時間初期値)</f>
        <v>0</v>
      </c>
      <c r="BM45" s="110">
        <f t="shared" ref="BM45" si="1228">IF(BJ45&lt;所定労働時間,BG45,時間初期値)</f>
        <v>0</v>
      </c>
      <c r="BN45" s="110">
        <f t="shared" ref="BN45" si="1229">IF(BK45&lt;所定労働時間,BH45,時間初期値)</f>
        <v>0</v>
      </c>
      <c r="BO45" s="110">
        <f t="shared" ref="BO45" si="1230">IF(H45&gt;=BD45,BF45,時間初期値)</f>
        <v>0</v>
      </c>
      <c r="BP45" s="110">
        <f t="shared" ref="BP45" si="1231">IF(J45&gt;=BD45,BG45,時間初期値)</f>
        <v>0</v>
      </c>
      <c r="BQ45" s="110">
        <f t="shared" ref="BQ45" si="1232">IF(L45&gt;=BD45,BH45,時間初期値)</f>
        <v>0</v>
      </c>
      <c r="BR45" s="110" t="str">
        <f t="shared" ref="BR45" si="1233">IF(I45&lt;&gt;"",MIN(I45,深夜境界翌朝),"")</f>
        <v/>
      </c>
      <c r="BS45" s="110" t="str">
        <f t="shared" ref="BS45" si="1234">IF(K45&lt;&gt;"",MIN(K45,深夜境界翌朝),"")</f>
        <v/>
      </c>
      <c r="BT45" s="110" t="str">
        <f t="shared" ref="BT45" si="1235">IF(M45&lt;&gt;"",MIN(M45,深夜境界翌朝),"")</f>
        <v/>
      </c>
      <c r="BU45" s="110">
        <f t="shared" ref="BU45" si="1236">MAX(H45,深夜境界夜)</f>
        <v>0.91666666666666663</v>
      </c>
      <c r="BV45" s="110">
        <f t="shared" ref="BV45" si="1237">MAX(J45,深夜境界夜)</f>
        <v>0.91666666666666663</v>
      </c>
      <c r="BW45" s="110">
        <f t="shared" ref="BW45" si="1238">MAX(L45,深夜境界夜)</f>
        <v>0.91666666666666663</v>
      </c>
      <c r="BX45" s="110">
        <f t="shared" ref="BX45" si="1239">IF( AND(BR45&lt;&gt;"",BR45&gt;BU45),BR45-BU45,時間初期値)</f>
        <v>0</v>
      </c>
      <c r="BY45" s="110">
        <f t="shared" ref="BY45" si="1240">IF( AND(BS45&lt;&gt;"",BS45&gt;BV45),BS45-BV45,時間初期値)</f>
        <v>0</v>
      </c>
      <c r="BZ45" s="110">
        <f t="shared" ref="BZ45" si="1241">IF( AND(BT45&lt;&gt;"",BT45&gt;BW45),BT45-BW45,時間初期値)</f>
        <v>0</v>
      </c>
      <c r="CA45" s="109">
        <f t="shared" ref="CA45" si="1242">MIN(F45,深夜境界翌朝)</f>
        <v>1.2083333333333333</v>
      </c>
      <c r="CB45" s="109">
        <f t="shared" ref="CB45" si="1243">MAX(BD45,MAX(D45,深夜境界夜))</f>
        <v>0.91666666666666663</v>
      </c>
      <c r="CC45" s="109">
        <f t="shared" ref="CC45" si="1244">IF(F45&lt;BD45,F45,MIN(深夜境界翌朝,BD45))</f>
        <v>0</v>
      </c>
      <c r="CD45" s="112">
        <f t="shared" ref="CD45" si="1245">MAX(D45,深夜境界夜)</f>
        <v>0.91666666666666663</v>
      </c>
      <c r="CE45" s="110">
        <f t="shared" ref="CE45" si="1246">IF(AND(BR45&lt;&gt;"",BR45&gt;BD45),BX45,時間初期値)</f>
        <v>0</v>
      </c>
      <c r="CF45" s="110">
        <f t="shared" ref="CF45" si="1247">IF(AND(BS45&lt;&gt;"",BS45&gt;BD45),BY45,時間初期値)</f>
        <v>0</v>
      </c>
      <c r="CG45" s="110">
        <f t="shared" ref="CG45" si="1248">IF(AND(BT45&lt;&gt;"",BT45&gt;BD45),BZ45,時間初期値)</f>
        <v>0</v>
      </c>
      <c r="CH45" s="113">
        <f t="shared" ref="CH45" si="1249">MIN(F45,深夜境界朝)</f>
        <v>0.20833333333333334</v>
      </c>
      <c r="CI45" s="114">
        <f t="shared" si="87"/>
        <v>0</v>
      </c>
      <c r="CJ45" s="115">
        <f t="shared" ref="CJ45" si="1250">IF(CH45&gt;CI45,CH45-CI45,時間初期値)</f>
        <v>0.20833333333333334</v>
      </c>
      <c r="CK45" s="115" t="str">
        <f t="shared" ref="CK45" si="1251">IF(I45&lt;&gt;"",MIN(I45,深夜境界朝),"")</f>
        <v/>
      </c>
      <c r="CL45" s="115" t="str">
        <f t="shared" ref="CL45" si="1252">IF(K45&lt;&gt;"",MIN(K45,深夜境界朝),"")</f>
        <v/>
      </c>
      <c r="CM45" s="115" t="str">
        <f t="shared" ref="CM45" si="1253">IF(M45&lt;&gt;"",MIN(M45,深夜境界朝),"")</f>
        <v/>
      </c>
      <c r="CN45" s="115">
        <f t="shared" si="1212"/>
        <v>0</v>
      </c>
      <c r="CO45" s="115">
        <f t="shared" si="1213"/>
        <v>0</v>
      </c>
      <c r="CP45" s="115">
        <f t="shared" si="372"/>
        <v>0</v>
      </c>
      <c r="CQ45" s="115">
        <f t="shared" ref="CQ45" si="1254">IF( AND(CK45&lt;&gt;"",CK45&gt;CN45),CK45-CN45,時間初期値)</f>
        <v>0</v>
      </c>
      <c r="CR45" s="115">
        <f t="shared" ref="CR45" si="1255">IF( AND(CL45&lt;&gt;"",CL45&gt;CO45),CL45-CO45,時間初期値)</f>
        <v>0</v>
      </c>
      <c r="CS45" s="115">
        <f t="shared" ref="CS45" si="1256">IF( AND(CM45&lt;&gt;"",CM45&gt;CP45),CM45-CP45,時間初期値)</f>
        <v>0</v>
      </c>
      <c r="CU45" s="119">
        <f>IF(AND(A45&lt;&gt;"",AE45&lt;&gt;""),WEEKDAY(A45,2),0)</f>
        <v>0</v>
      </c>
      <c r="CV45" s="120" t="str">
        <f>IF(AND(A45&lt;&gt;"",AE45&lt;&gt;"",NOT(ISERROR(VLOOKUP(A45,休日一覧!$A$2:$A$27,1,FALSE)))),"〇","×")</f>
        <v>×</v>
      </c>
      <c r="CW45" s="109">
        <f t="shared" si="47"/>
        <v>0</v>
      </c>
      <c r="CX45" s="109">
        <f t="shared" si="48"/>
        <v>0</v>
      </c>
      <c r="CY45" s="119" cm="1">
        <f t="array" ref="CY45">_xlfn.IFS(AND(D45&lt;&gt;"", CY44+1&lt;=7),CY44+1,TRUE, 0)</f>
        <v>0</v>
      </c>
      <c r="CZ45" s="110">
        <f t="shared" si="49"/>
        <v>0</v>
      </c>
      <c r="DA45" s="135">
        <f t="shared" si="50"/>
        <v>0</v>
      </c>
      <c r="DB45" s="136"/>
    </row>
    <row r="46" spans="1:106" ht="17.100000000000001" customHeight="1" thickBot="1">
      <c r="A46" s="259" t="s">
        <v>45</v>
      </c>
      <c r="B46" s="259"/>
      <c r="C46" s="259"/>
      <c r="D46" s="259"/>
      <c r="E46" s="259"/>
      <c r="F46" s="259"/>
      <c r="G46" s="259"/>
      <c r="H46" s="219">
        <f>SUM(AZ46:BC46)</f>
        <v>0.87500000000000155</v>
      </c>
      <c r="I46" s="220"/>
      <c r="J46" s="220"/>
      <c r="K46" s="220"/>
      <c r="L46" s="220"/>
      <c r="M46" s="221"/>
      <c r="N46" s="197">
        <f>SUM(N15:P45)</f>
        <v>1.5833333333333326</v>
      </c>
      <c r="O46" s="198"/>
      <c r="P46" s="199"/>
      <c r="Q46" s="197">
        <f>SUM(Q15:S45)</f>
        <v>1.6041666666666661</v>
      </c>
      <c r="R46" s="198"/>
      <c r="S46" s="199"/>
      <c r="T46" s="197">
        <f>SUM(T15:V45)</f>
        <v>1.354166666666667</v>
      </c>
      <c r="U46" s="198"/>
      <c r="V46" s="199"/>
      <c r="W46" s="222">
        <f>SUM(W15:Y45)</f>
        <v>2.9374999999999991</v>
      </c>
      <c r="X46" s="222"/>
      <c r="Y46" s="222"/>
      <c r="Z46" s="223">
        <f>SUM(Z15:Z45)</f>
        <v>9.4166666666666643</v>
      </c>
      <c r="AA46" s="223"/>
      <c r="AB46" s="26">
        <f>SUM(AB15:AB45)</f>
        <v>0</v>
      </c>
      <c r="AC46" s="27">
        <f>SUM(AC15:AC45)</f>
        <v>0</v>
      </c>
      <c r="AD46" s="28">
        <f>SUM(AD15:AD45)</f>
        <v>0</v>
      </c>
      <c r="AE46" s="224">
        <f>(INT(SUM(AE15:AE45)/W10)*W10)+(SUM(AW15:AW45))</f>
        <v>9.6250000000000018</v>
      </c>
      <c r="AF46" s="224"/>
      <c r="AG46" s="225"/>
      <c r="AH46" s="225"/>
      <c r="AI46" s="225"/>
      <c r="AJ46" s="29"/>
      <c r="AK46" s="29"/>
      <c r="AL46" s="30"/>
      <c r="AM46" s="31"/>
      <c r="AN46" s="29"/>
      <c r="AO46" s="29"/>
      <c r="AP46" s="29"/>
      <c r="AQ46" s="29"/>
      <c r="AW46" s="301">
        <f>SUM(AW15:AX45)</f>
        <v>0.20833333333333337</v>
      </c>
      <c r="AX46" s="302"/>
      <c r="AZ46" s="93">
        <f>SUM(AZ15:AZ45)</f>
        <v>0.45833333333333448</v>
      </c>
      <c r="BA46" s="94">
        <f>SUM(BA15:BA45)</f>
        <v>0</v>
      </c>
      <c r="BB46" s="94">
        <f>SUM(BB15:BB45)</f>
        <v>0.18750000000000033</v>
      </c>
      <c r="BC46" s="94">
        <f>SUM(BC15:BC45)</f>
        <v>0.22916666666666674</v>
      </c>
      <c r="CV46" s="121"/>
      <c r="CW46" s="109">
        <f>SUM(CW15:CW45)</f>
        <v>1.541666666666667</v>
      </c>
      <c r="CX46" s="109">
        <f>SUM(CX15:CX45)</f>
        <v>0.54166666666666652</v>
      </c>
      <c r="CY46" s="121"/>
      <c r="CZ46" s="122">
        <f>SUM(CZ15:CZ45)</f>
        <v>0.5</v>
      </c>
      <c r="DA46" s="137">
        <f>SUM(DA15:DA45)</f>
        <v>8.333333333333337E-2</v>
      </c>
      <c r="DB46" s="137"/>
    </row>
    <row r="47" spans="1:106" ht="17.100000000000001" customHeight="1" thickBot="1">
      <c r="A47" s="32"/>
      <c r="N47" s="33"/>
      <c r="O47" s="33"/>
      <c r="P47" s="33"/>
      <c r="Q47" s="33"/>
      <c r="R47" s="33"/>
      <c r="S47" s="33"/>
      <c r="T47" s="33"/>
      <c r="U47" s="33"/>
      <c r="V47" s="33"/>
      <c r="W47" s="33"/>
      <c r="X47" s="33"/>
      <c r="Y47" s="34"/>
      <c r="AA47" s="35"/>
      <c r="AE47" s="230">
        <f>AE46-AW46</f>
        <v>9.4166666666666679</v>
      </c>
      <c r="AF47" s="231"/>
      <c r="AG47" s="36"/>
      <c r="AN47" s="37"/>
      <c r="AO47" s="37"/>
      <c r="AP47" s="37"/>
      <c r="AQ47" s="37"/>
    </row>
    <row r="48" spans="1:106" ht="17.100000000000001" customHeight="1">
      <c r="A48" s="32"/>
      <c r="AN48" s="37"/>
      <c r="AO48" s="37"/>
      <c r="AP48" s="37"/>
      <c r="AQ48" s="37"/>
    </row>
    <row r="49" spans="1:48" ht="17.100000000000001" customHeight="1" thickBot="1">
      <c r="A49" s="232" t="s">
        <v>27</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4"/>
    </row>
    <row r="50" spans="1:48" ht="17.100000000000001" customHeight="1" thickTop="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row>
    <row r="51" spans="1:48" ht="17.100000000000001" customHeight="1">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row>
    <row r="52" spans="1:48" ht="17.100000000000001" customHeight="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row>
    <row r="53" spans="1:48" ht="17.100000000000001"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row>
    <row r="54" spans="1:48" ht="26.25" customHeight="1">
      <c r="A54" s="236" t="s">
        <v>88</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row>
    <row r="55" spans="1:48" ht="32.25" customHeight="1">
      <c r="A55" s="238" t="s">
        <v>89</v>
      </c>
      <c r="B55" s="239"/>
      <c r="C55" s="239"/>
      <c r="D55" s="239"/>
      <c r="E55" s="239"/>
      <c r="F55" s="239"/>
      <c r="G55" s="239"/>
      <c r="H55" s="239"/>
      <c r="I55" s="239"/>
      <c r="J55" s="239"/>
      <c r="K55" s="239"/>
      <c r="L55" s="239"/>
      <c r="M55" s="239"/>
      <c r="N55" s="239"/>
      <c r="O55" s="239"/>
      <c r="P55" s="240">
        <f>AW46</f>
        <v>0.20833333333333337</v>
      </c>
      <c r="Q55" s="240"/>
      <c r="R55" s="240"/>
      <c r="S55" s="240"/>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row>
    <row r="56" spans="1:48" ht="33.75" customHeight="1">
      <c r="A56" s="262" t="s">
        <v>90</v>
      </c>
      <c r="B56" s="263"/>
      <c r="C56" s="263"/>
      <c r="D56" s="263"/>
      <c r="E56" s="263"/>
      <c r="F56" s="263"/>
      <c r="G56" s="263"/>
      <c r="H56" s="263"/>
      <c r="I56" s="263"/>
      <c r="J56" s="263"/>
      <c r="K56" s="263"/>
      <c r="L56" s="263"/>
      <c r="M56" s="263"/>
      <c r="N56" s="263"/>
      <c r="O56" s="263"/>
      <c r="P56" s="264">
        <f>C3</f>
        <v>45231</v>
      </c>
      <c r="Q56" s="264"/>
      <c r="R56" s="264"/>
      <c r="S56" s="264"/>
      <c r="T56" s="265"/>
      <c r="U56" s="265"/>
      <c r="V56" s="265"/>
      <c r="W56" s="265"/>
      <c r="X56" s="265"/>
      <c r="Y56" s="265"/>
      <c r="Z56" s="265"/>
      <c r="AA56" s="265"/>
      <c r="AB56" s="263"/>
      <c r="AC56" s="263"/>
      <c r="AD56" s="263"/>
      <c r="AE56" s="263"/>
      <c r="AF56" s="263"/>
      <c r="AG56" s="263"/>
      <c r="AH56" s="263"/>
      <c r="AI56" s="263"/>
      <c r="AJ56" s="263"/>
      <c r="AK56" s="263"/>
      <c r="AL56" s="263"/>
      <c r="AM56" s="263"/>
      <c r="AN56" s="263"/>
      <c r="AO56" s="263"/>
      <c r="AP56" s="263"/>
      <c r="AQ56" s="263"/>
    </row>
    <row r="57" spans="1:48" ht="34.5" customHeight="1">
      <c r="A57" s="262" t="s">
        <v>91</v>
      </c>
      <c r="B57" s="263"/>
      <c r="C57" s="263"/>
      <c r="D57" s="263"/>
      <c r="E57" s="263"/>
      <c r="F57" s="263"/>
      <c r="G57" s="263"/>
      <c r="H57" s="263"/>
      <c r="I57" s="263"/>
      <c r="J57" s="263"/>
      <c r="K57" s="263"/>
      <c r="L57" s="263"/>
      <c r="M57" s="263"/>
      <c r="N57" s="263"/>
      <c r="O57" s="263"/>
      <c r="P57" s="262"/>
      <c r="Q57" s="262"/>
      <c r="R57" s="262"/>
      <c r="S57" s="262"/>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row>
    <row r="58" spans="1:48" ht="17.100000000000001" customHeight="1">
      <c r="A58" s="257"/>
      <c r="B58" s="258"/>
      <c r="C58" s="258"/>
      <c r="D58" s="258"/>
      <c r="E58" s="258"/>
      <c r="F58" s="25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row>
    <row r="59" spans="1:48" ht="17.100000000000001" customHeight="1">
      <c r="A59" s="257"/>
      <c r="B59" s="258"/>
      <c r="C59" s="258"/>
      <c r="D59" s="258"/>
      <c r="E59" s="258"/>
      <c r="F59" s="25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row>
    <row r="60" spans="1:48" ht="17.100000000000001"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row>
    <row r="61" spans="1:48" ht="34.5" customHeight="1">
      <c r="A61" s="266" t="s">
        <v>85</v>
      </c>
      <c r="B61" s="267"/>
      <c r="C61" s="267"/>
      <c r="D61" s="267"/>
      <c r="E61" s="268"/>
      <c r="F61" s="268"/>
      <c r="G61" s="268"/>
      <c r="H61" s="268"/>
      <c r="I61" s="268"/>
      <c r="J61" s="268"/>
      <c r="K61" s="268"/>
      <c r="L61" s="268"/>
      <c r="M61" s="268"/>
      <c r="N61" s="268"/>
      <c r="O61" s="268"/>
      <c r="P61" s="268"/>
      <c r="Q61" s="268"/>
      <c r="R61" s="268"/>
      <c r="S61" s="268"/>
      <c r="T61" s="268"/>
      <c r="U61" s="268"/>
      <c r="V61" s="268"/>
      <c r="W61" s="268"/>
      <c r="X61" s="268"/>
      <c r="Y61" s="269"/>
      <c r="Z61" s="269"/>
      <c r="AA61" s="269"/>
      <c r="AB61" s="269"/>
      <c r="AC61" s="269"/>
      <c r="AD61" s="269"/>
      <c r="AE61" s="269"/>
      <c r="AF61" s="269"/>
      <c r="AG61" s="269"/>
      <c r="AH61" s="269"/>
      <c r="AI61" s="269"/>
    </row>
    <row r="62" spans="1:48" ht="31.5" customHeight="1">
      <c r="B62" s="226" t="s">
        <v>75</v>
      </c>
      <c r="C62" s="248"/>
      <c r="D62" s="248"/>
      <c r="E62" s="242"/>
      <c r="F62" s="243"/>
      <c r="G62" s="243"/>
      <c r="H62" s="243"/>
      <c r="I62" s="243"/>
      <c r="J62" s="243"/>
      <c r="K62" s="244"/>
      <c r="L62" s="226" t="s">
        <v>80</v>
      </c>
      <c r="M62" s="227"/>
      <c r="N62" s="227"/>
      <c r="O62" s="227"/>
      <c r="P62" s="227"/>
      <c r="Q62" s="227"/>
      <c r="R62" s="242"/>
      <c r="S62" s="243"/>
      <c r="T62" s="243"/>
      <c r="U62" s="243"/>
      <c r="V62" s="243"/>
      <c r="W62" s="243"/>
      <c r="X62" s="244"/>
      <c r="Y62" s="49" t="s">
        <v>79</v>
      </c>
      <c r="Z62" s="228"/>
      <c r="AA62" s="229"/>
      <c r="AB62" s="52"/>
      <c r="AC62" s="52"/>
      <c r="AD62" s="52"/>
      <c r="AE62" s="260" t="s">
        <v>86</v>
      </c>
      <c r="AF62" s="261"/>
      <c r="AG62" s="277"/>
      <c r="AH62" s="278"/>
      <c r="AI62" s="50"/>
      <c r="AT62" s="40"/>
      <c r="AU62" s="40"/>
      <c r="AV62" s="40"/>
    </row>
    <row r="63" spans="1:48" ht="27" customHeight="1">
      <c r="B63" s="226" t="s">
        <v>76</v>
      </c>
      <c r="C63" s="248"/>
      <c r="D63" s="248"/>
      <c r="E63" s="242"/>
      <c r="F63" s="243"/>
      <c r="G63" s="243"/>
      <c r="H63" s="243"/>
      <c r="I63" s="243"/>
      <c r="J63" s="243"/>
      <c r="K63" s="244"/>
      <c r="L63" s="226" t="s">
        <v>81</v>
      </c>
      <c r="M63" s="227"/>
      <c r="N63" s="227"/>
      <c r="O63" s="227"/>
      <c r="P63" s="227"/>
      <c r="Q63" s="227"/>
      <c r="R63" s="254"/>
      <c r="S63" s="255"/>
      <c r="T63" s="255"/>
      <c r="U63" s="255"/>
      <c r="V63" s="255"/>
      <c r="W63" s="255"/>
      <c r="X63" s="256"/>
      <c r="Y63" s="226" t="s">
        <v>84</v>
      </c>
      <c r="Z63" s="252"/>
      <c r="AA63" s="252"/>
      <c r="AB63" s="253"/>
      <c r="AC63" s="252"/>
      <c r="AD63" s="50"/>
      <c r="AE63" s="245"/>
      <c r="AF63" s="246"/>
      <c r="AG63" s="246"/>
      <c r="AH63" s="246"/>
      <c r="AI63" s="247"/>
      <c r="AT63" s="40"/>
      <c r="AU63" s="40"/>
      <c r="AV63" s="40"/>
    </row>
    <row r="64" spans="1:48" ht="29.25" customHeight="1">
      <c r="B64" s="226" t="s">
        <v>77</v>
      </c>
      <c r="C64" s="248"/>
      <c r="D64" s="248"/>
      <c r="E64" s="242"/>
      <c r="F64" s="243"/>
      <c r="G64" s="243"/>
      <c r="H64" s="243"/>
      <c r="I64" s="243"/>
      <c r="J64" s="243"/>
      <c r="K64" s="244"/>
      <c r="L64" s="226" t="s">
        <v>82</v>
      </c>
      <c r="M64" s="227"/>
      <c r="N64" s="227"/>
      <c r="O64" s="227"/>
      <c r="P64" s="227"/>
      <c r="Q64" s="227"/>
      <c r="R64" s="254"/>
      <c r="S64" s="255"/>
      <c r="T64" s="255"/>
      <c r="U64" s="255"/>
      <c r="V64" s="255"/>
      <c r="W64" s="255"/>
      <c r="X64" s="256"/>
      <c r="Y64" s="226"/>
      <c r="Z64" s="227"/>
      <c r="AA64" s="227"/>
      <c r="AB64" s="226"/>
      <c r="AC64" s="227"/>
      <c r="AD64" s="50"/>
      <c r="AE64" s="249"/>
      <c r="AF64" s="250"/>
      <c r="AG64" s="250"/>
      <c r="AH64" s="250"/>
      <c r="AI64" s="251"/>
      <c r="AT64" s="40"/>
      <c r="AU64" s="40"/>
      <c r="AV64" s="40"/>
    </row>
    <row r="65" spans="2:48" ht="31.5" customHeight="1">
      <c r="B65" s="226" t="s">
        <v>78</v>
      </c>
      <c r="C65" s="248"/>
      <c r="D65" s="248"/>
      <c r="E65" s="242"/>
      <c r="F65" s="243"/>
      <c r="G65" s="243"/>
      <c r="H65" s="243"/>
      <c r="I65" s="243"/>
      <c r="J65" s="243"/>
      <c r="K65" s="244"/>
      <c r="L65" s="226" t="s">
        <v>83</v>
      </c>
      <c r="M65" s="227"/>
      <c r="N65" s="227"/>
      <c r="O65" s="227"/>
      <c r="P65" s="227"/>
      <c r="Q65" s="227"/>
      <c r="R65" s="254">
        <v>0</v>
      </c>
      <c r="S65" s="255"/>
      <c r="T65" s="255"/>
      <c r="U65" s="255"/>
      <c r="V65" s="255"/>
      <c r="W65" s="255"/>
      <c r="X65" s="256"/>
      <c r="Y65" s="226"/>
      <c r="Z65" s="227"/>
      <c r="AA65" s="227"/>
      <c r="AB65" s="226"/>
      <c r="AC65" s="227"/>
      <c r="AD65" s="50"/>
      <c r="AE65" s="274"/>
      <c r="AF65" s="275"/>
      <c r="AG65" s="275"/>
      <c r="AH65" s="275"/>
      <c r="AI65" s="276"/>
      <c r="AT65" s="40"/>
      <c r="AU65" s="40"/>
      <c r="AV65" s="40"/>
    </row>
    <row r="66" spans="2:48" ht="20.100000000000001" customHeight="1">
      <c r="B66" s="50"/>
      <c r="C66" s="51"/>
      <c r="D66" s="50"/>
      <c r="E66" s="50"/>
      <c r="F66" s="50"/>
      <c r="G66" s="50"/>
      <c r="H66" s="50"/>
      <c r="I66" s="50"/>
      <c r="J66" s="50"/>
      <c r="K66" s="50"/>
      <c r="L66" s="50"/>
      <c r="M66" s="50"/>
      <c r="N66" s="50"/>
      <c r="O66" s="50"/>
      <c r="P66" s="50"/>
      <c r="Q66" s="50"/>
      <c r="R66" s="254">
        <f>R65+R64</f>
        <v>0</v>
      </c>
      <c r="S66" s="255"/>
      <c r="T66" s="255"/>
      <c r="U66" s="255"/>
      <c r="V66" s="255"/>
      <c r="W66" s="255"/>
      <c r="X66" s="256"/>
      <c r="AB66" s="50"/>
      <c r="AC66" s="50"/>
      <c r="AD66" s="50"/>
      <c r="AE66" s="50"/>
      <c r="AF66" s="50"/>
      <c r="AG66" s="50"/>
      <c r="AH66" s="50"/>
      <c r="AI66" s="50"/>
      <c r="AJ66" s="50"/>
      <c r="AK66" s="50"/>
      <c r="AL66" s="50"/>
      <c r="AS66" s="40"/>
      <c r="AT66" s="40"/>
    </row>
  </sheetData>
  <mergeCells count="623">
    <mergeCell ref="AB3:AC3"/>
    <mergeCell ref="A4:B4"/>
    <mergeCell ref="C4:F4"/>
    <mergeCell ref="H4:I4"/>
    <mergeCell ref="J4:K4"/>
    <mergeCell ref="M4:N4"/>
    <mergeCell ref="O4:P4"/>
    <mergeCell ref="A1:G1"/>
    <mergeCell ref="A3:B3"/>
    <mergeCell ref="C3:F3"/>
    <mergeCell ref="H3:I3"/>
    <mergeCell ref="J3:K3"/>
    <mergeCell ref="M3:N3"/>
    <mergeCell ref="R4:S4"/>
    <mergeCell ref="U4:V5"/>
    <mergeCell ref="W4:W5"/>
    <mergeCell ref="A5:B5"/>
    <mergeCell ref="C5:F5"/>
    <mergeCell ref="M5:N5"/>
    <mergeCell ref="O5:P5"/>
    <mergeCell ref="R5:S5"/>
    <mergeCell ref="O3:P3"/>
    <mergeCell ref="R3:T3"/>
    <mergeCell ref="U3:V3"/>
    <mergeCell ref="M6:N6"/>
    <mergeCell ref="O6:P6"/>
    <mergeCell ref="R6:S6"/>
    <mergeCell ref="AN6:AO6"/>
    <mergeCell ref="AP6:AQ6"/>
    <mergeCell ref="A7:C7"/>
    <mergeCell ref="D7:F7"/>
    <mergeCell ref="H7:I7"/>
    <mergeCell ref="M7:N7"/>
    <mergeCell ref="O7:P7"/>
    <mergeCell ref="R7:S7"/>
    <mergeCell ref="AN7:AO9"/>
    <mergeCell ref="AP7:AQ9"/>
    <mergeCell ref="A8:C8"/>
    <mergeCell ref="D8:F8"/>
    <mergeCell ref="H8:I8"/>
    <mergeCell ref="M8:N8"/>
    <mergeCell ref="O8:P8"/>
    <mergeCell ref="R8:S8"/>
    <mergeCell ref="U8:X8"/>
    <mergeCell ref="W9:X9"/>
    <mergeCell ref="A10:C10"/>
    <mergeCell ref="D10:F10"/>
    <mergeCell ref="R10:S10"/>
    <mergeCell ref="U10:V10"/>
    <mergeCell ref="W10:X10"/>
    <mergeCell ref="A9:C9"/>
    <mergeCell ref="D9:F9"/>
    <mergeCell ref="M9:N9"/>
    <mergeCell ref="O9:P9"/>
    <mergeCell ref="R9:S9"/>
    <mergeCell ref="U9:V9"/>
    <mergeCell ref="BI12:BN12"/>
    <mergeCell ref="BO12:BQ12"/>
    <mergeCell ref="BR12:BZ12"/>
    <mergeCell ref="CA12:CG12"/>
    <mergeCell ref="CH12:CS12"/>
    <mergeCell ref="A13:B14"/>
    <mergeCell ref="C13:C14"/>
    <mergeCell ref="D13:G13"/>
    <mergeCell ref="H13:M13"/>
    <mergeCell ref="N13:P14"/>
    <mergeCell ref="AZ13:BC13"/>
    <mergeCell ref="BD13:BD14"/>
    <mergeCell ref="BF13:BH13"/>
    <mergeCell ref="BI13:BK13"/>
    <mergeCell ref="BL13:BN13"/>
    <mergeCell ref="BO13:BQ13"/>
    <mergeCell ref="AD13:AD14"/>
    <mergeCell ref="AE13:AF14"/>
    <mergeCell ref="AG13:AI14"/>
    <mergeCell ref="AJ13:AQ14"/>
    <mergeCell ref="AS13:AV13"/>
    <mergeCell ref="AW13:AX14"/>
    <mergeCell ref="AU14:AV14"/>
    <mergeCell ref="CK13:CM13"/>
    <mergeCell ref="CU13:CW13"/>
    <mergeCell ref="CY13:CZ13"/>
    <mergeCell ref="DA13:DB13"/>
    <mergeCell ref="BR13:BT13"/>
    <mergeCell ref="BU13:BW13"/>
    <mergeCell ref="BX13:BZ13"/>
    <mergeCell ref="CA13:CD13"/>
    <mergeCell ref="CE13:CG13"/>
    <mergeCell ref="CH13:CJ13"/>
    <mergeCell ref="CU14:CV14"/>
    <mergeCell ref="DA14:DB14"/>
    <mergeCell ref="A15:B15"/>
    <mergeCell ref="D15:E15"/>
    <mergeCell ref="F15:G15"/>
    <mergeCell ref="N15:P15"/>
    <mergeCell ref="Q15:S15"/>
    <mergeCell ref="T15:V15"/>
    <mergeCell ref="W15:Y15"/>
    <mergeCell ref="Z15:AA15"/>
    <mergeCell ref="D14:E14"/>
    <mergeCell ref="F14:G14"/>
    <mergeCell ref="H14:I14"/>
    <mergeCell ref="J14:K14"/>
    <mergeCell ref="L14:M14"/>
    <mergeCell ref="AS14:AT14"/>
    <mergeCell ref="Q13:S14"/>
    <mergeCell ref="T13:V14"/>
    <mergeCell ref="W13:Y14"/>
    <mergeCell ref="Z13:AA14"/>
    <mergeCell ref="AB13:AB14"/>
    <mergeCell ref="AC13:AC14"/>
    <mergeCell ref="CN13:CP13"/>
    <mergeCell ref="CQ13:CS13"/>
    <mergeCell ref="AG16:AI16"/>
    <mergeCell ref="AJ16:AQ16"/>
    <mergeCell ref="AS16:AT16"/>
    <mergeCell ref="AU16:AV16"/>
    <mergeCell ref="AW16:AX16"/>
    <mergeCell ref="DA16:DB16"/>
    <mergeCell ref="DA15:DB15"/>
    <mergeCell ref="A16:B16"/>
    <mergeCell ref="D16:E16"/>
    <mergeCell ref="F16:G16"/>
    <mergeCell ref="N16:P16"/>
    <mergeCell ref="Q16:S16"/>
    <mergeCell ref="T16:V16"/>
    <mergeCell ref="W16:Y16"/>
    <mergeCell ref="Z16:AA16"/>
    <mergeCell ref="AE16:AF16"/>
    <mergeCell ref="AE15:AF15"/>
    <mergeCell ref="AG15:AI15"/>
    <mergeCell ref="AJ15:AQ15"/>
    <mergeCell ref="AS15:AT15"/>
    <mergeCell ref="AU15:AV15"/>
    <mergeCell ref="AW15:AX15"/>
    <mergeCell ref="A18:B18"/>
    <mergeCell ref="D18:E18"/>
    <mergeCell ref="F18:G18"/>
    <mergeCell ref="N18:P18"/>
    <mergeCell ref="Q18:S18"/>
    <mergeCell ref="T18:V18"/>
    <mergeCell ref="W18:Y18"/>
    <mergeCell ref="W17:Y17"/>
    <mergeCell ref="Z17:AA17"/>
    <mergeCell ref="A17:B17"/>
    <mergeCell ref="D17:E17"/>
    <mergeCell ref="F17:G17"/>
    <mergeCell ref="N17:P17"/>
    <mergeCell ref="Q17:S17"/>
    <mergeCell ref="T17:V17"/>
    <mergeCell ref="N19:P19"/>
    <mergeCell ref="Q19:S19"/>
    <mergeCell ref="T19:V19"/>
    <mergeCell ref="W19:Y19"/>
    <mergeCell ref="Z19:AA19"/>
    <mergeCell ref="Z18:AA18"/>
    <mergeCell ref="AU17:AV17"/>
    <mergeCell ref="AW17:AX17"/>
    <mergeCell ref="DA17:DB17"/>
    <mergeCell ref="AE17:AF17"/>
    <mergeCell ref="AG17:AI17"/>
    <mergeCell ref="AJ17:AQ17"/>
    <mergeCell ref="AS17:AT17"/>
    <mergeCell ref="AW18:AX18"/>
    <mergeCell ref="DA18:DB18"/>
    <mergeCell ref="AE18:AF18"/>
    <mergeCell ref="AG18:AI18"/>
    <mergeCell ref="AJ18:AQ18"/>
    <mergeCell ref="AS18:AT18"/>
    <mergeCell ref="AU18:AV18"/>
    <mergeCell ref="DA19:DB19"/>
    <mergeCell ref="AE19:AF19"/>
    <mergeCell ref="AG19:AI19"/>
    <mergeCell ref="AJ19:AQ19"/>
    <mergeCell ref="AG20:AI20"/>
    <mergeCell ref="AJ20:AQ20"/>
    <mergeCell ref="AS20:AT20"/>
    <mergeCell ref="AU20:AV20"/>
    <mergeCell ref="T21:V21"/>
    <mergeCell ref="AW22:AX22"/>
    <mergeCell ref="DA22:DB22"/>
    <mergeCell ref="AW20:AX20"/>
    <mergeCell ref="DA20:DB20"/>
    <mergeCell ref="DA21:DB21"/>
    <mergeCell ref="AU22:AV22"/>
    <mergeCell ref="A20:B20"/>
    <mergeCell ref="D20:E20"/>
    <mergeCell ref="F20:G20"/>
    <mergeCell ref="N20:P20"/>
    <mergeCell ref="Q20:S20"/>
    <mergeCell ref="T20:V20"/>
    <mergeCell ref="W20:Y20"/>
    <mergeCell ref="Z20:AA20"/>
    <mergeCell ref="AE20:AF20"/>
    <mergeCell ref="AS19:AT19"/>
    <mergeCell ref="AU19:AV19"/>
    <mergeCell ref="AW19:AX19"/>
    <mergeCell ref="A19:B19"/>
    <mergeCell ref="D19:E19"/>
    <mergeCell ref="F19:G19"/>
    <mergeCell ref="W23:Y23"/>
    <mergeCell ref="Z23:AA23"/>
    <mergeCell ref="Z22:AA22"/>
    <mergeCell ref="AU21:AV21"/>
    <mergeCell ref="AW21:AX21"/>
    <mergeCell ref="A22:B22"/>
    <mergeCell ref="D22:E22"/>
    <mergeCell ref="F22:G22"/>
    <mergeCell ref="N22:P22"/>
    <mergeCell ref="Q22:S22"/>
    <mergeCell ref="T22:V22"/>
    <mergeCell ref="W22:Y22"/>
    <mergeCell ref="W21:Y21"/>
    <mergeCell ref="Z21:AA21"/>
    <mergeCell ref="AE21:AF21"/>
    <mergeCell ref="AG21:AI21"/>
    <mergeCell ref="AJ21:AQ21"/>
    <mergeCell ref="AS21:AT21"/>
    <mergeCell ref="A21:B21"/>
    <mergeCell ref="D21:E21"/>
    <mergeCell ref="F21:G21"/>
    <mergeCell ref="N21:P21"/>
    <mergeCell ref="Q21:S21"/>
    <mergeCell ref="AE22:AF22"/>
    <mergeCell ref="AG22:AI22"/>
    <mergeCell ref="AJ22:AQ22"/>
    <mergeCell ref="AS22:AT22"/>
    <mergeCell ref="AG24:AI24"/>
    <mergeCell ref="AJ24:AQ24"/>
    <mergeCell ref="AS24:AT24"/>
    <mergeCell ref="AU24:AV24"/>
    <mergeCell ref="AW24:AX24"/>
    <mergeCell ref="DA24:DB24"/>
    <mergeCell ref="DA23:DB23"/>
    <mergeCell ref="A24:B24"/>
    <mergeCell ref="D24:E24"/>
    <mergeCell ref="F24:G24"/>
    <mergeCell ref="N24:P24"/>
    <mergeCell ref="Q24:S24"/>
    <mergeCell ref="T24:V24"/>
    <mergeCell ref="W24:Y24"/>
    <mergeCell ref="Z24:AA24"/>
    <mergeCell ref="AE24:AF24"/>
    <mergeCell ref="AE23:AF23"/>
    <mergeCell ref="AG23:AI23"/>
    <mergeCell ref="AJ23:AQ23"/>
    <mergeCell ref="AS23:AT23"/>
    <mergeCell ref="AU23:AV23"/>
    <mergeCell ref="AW23:AX23"/>
    <mergeCell ref="A23:B23"/>
    <mergeCell ref="D23:E23"/>
    <mergeCell ref="F23:G23"/>
    <mergeCell ref="N23:P23"/>
    <mergeCell ref="Q23:S23"/>
    <mergeCell ref="T23:V23"/>
    <mergeCell ref="A26:B26"/>
    <mergeCell ref="D26:E26"/>
    <mergeCell ref="F26:G26"/>
    <mergeCell ref="N26:P26"/>
    <mergeCell ref="Q26:S26"/>
    <mergeCell ref="T26:V26"/>
    <mergeCell ref="W26:Y26"/>
    <mergeCell ref="W25:Y25"/>
    <mergeCell ref="Z25:AA25"/>
    <mergeCell ref="A25:B25"/>
    <mergeCell ref="D25:E25"/>
    <mergeCell ref="F25:G25"/>
    <mergeCell ref="N25:P25"/>
    <mergeCell ref="Q25:S25"/>
    <mergeCell ref="T25:V25"/>
    <mergeCell ref="N27:P27"/>
    <mergeCell ref="Q27:S27"/>
    <mergeCell ref="T27:V27"/>
    <mergeCell ref="W27:Y27"/>
    <mergeCell ref="Z27:AA27"/>
    <mergeCell ref="Z26:AA26"/>
    <mergeCell ref="AU25:AV25"/>
    <mergeCell ref="AW25:AX25"/>
    <mergeCell ref="DA25:DB25"/>
    <mergeCell ref="AE25:AF25"/>
    <mergeCell ref="AG25:AI25"/>
    <mergeCell ref="AJ25:AQ25"/>
    <mergeCell ref="AS25:AT25"/>
    <mergeCell ref="AW26:AX26"/>
    <mergeCell ref="DA26:DB26"/>
    <mergeCell ref="AE26:AF26"/>
    <mergeCell ref="AG26:AI26"/>
    <mergeCell ref="AJ26:AQ26"/>
    <mergeCell ref="AS26:AT26"/>
    <mergeCell ref="AU26:AV26"/>
    <mergeCell ref="DA27:DB27"/>
    <mergeCell ref="AE27:AF27"/>
    <mergeCell ref="AG27:AI27"/>
    <mergeCell ref="AJ27:AQ27"/>
    <mergeCell ref="AG28:AI28"/>
    <mergeCell ref="AJ28:AQ28"/>
    <mergeCell ref="AS28:AT28"/>
    <mergeCell ref="AU28:AV28"/>
    <mergeCell ref="T29:V29"/>
    <mergeCell ref="AW30:AX30"/>
    <mergeCell ref="DA30:DB30"/>
    <mergeCell ref="AW28:AX28"/>
    <mergeCell ref="DA28:DB28"/>
    <mergeCell ref="DA29:DB29"/>
    <mergeCell ref="AU30:AV30"/>
    <mergeCell ref="A28:B28"/>
    <mergeCell ref="D28:E28"/>
    <mergeCell ref="F28:G28"/>
    <mergeCell ref="N28:P28"/>
    <mergeCell ref="Q28:S28"/>
    <mergeCell ref="T28:V28"/>
    <mergeCell ref="W28:Y28"/>
    <mergeCell ref="Z28:AA28"/>
    <mergeCell ref="AE28:AF28"/>
    <mergeCell ref="AS27:AT27"/>
    <mergeCell ref="AU27:AV27"/>
    <mergeCell ref="AW27:AX27"/>
    <mergeCell ref="A27:B27"/>
    <mergeCell ref="D27:E27"/>
    <mergeCell ref="F27:G27"/>
    <mergeCell ref="W31:Y31"/>
    <mergeCell ref="Z31:AA31"/>
    <mergeCell ref="Z30:AA30"/>
    <mergeCell ref="AU29:AV29"/>
    <mergeCell ref="AW29:AX29"/>
    <mergeCell ref="A30:B30"/>
    <mergeCell ref="D30:E30"/>
    <mergeCell ref="F30:G30"/>
    <mergeCell ref="N30:P30"/>
    <mergeCell ref="Q30:S30"/>
    <mergeCell ref="T30:V30"/>
    <mergeCell ref="W30:Y30"/>
    <mergeCell ref="W29:Y29"/>
    <mergeCell ref="Z29:AA29"/>
    <mergeCell ref="AE29:AF29"/>
    <mergeCell ref="AG29:AI29"/>
    <mergeCell ref="AJ29:AQ29"/>
    <mergeCell ref="AS29:AT29"/>
    <mergeCell ref="A29:B29"/>
    <mergeCell ref="D29:E29"/>
    <mergeCell ref="F29:G29"/>
    <mergeCell ref="N29:P29"/>
    <mergeCell ref="Q29:S29"/>
    <mergeCell ref="AE30:AF30"/>
    <mergeCell ref="AG30:AI30"/>
    <mergeCell ref="AJ30:AQ30"/>
    <mergeCell ref="AS30:AT30"/>
    <mergeCell ref="AG32:AI32"/>
    <mergeCell ref="AJ32:AQ32"/>
    <mergeCell ref="AS32:AT32"/>
    <mergeCell ref="AU32:AV32"/>
    <mergeCell ref="AW32:AX32"/>
    <mergeCell ref="DA32:DB32"/>
    <mergeCell ref="DA31:DB31"/>
    <mergeCell ref="A32:B32"/>
    <mergeCell ref="D32:E32"/>
    <mergeCell ref="F32:G32"/>
    <mergeCell ref="N32:P32"/>
    <mergeCell ref="Q32:S32"/>
    <mergeCell ref="T32:V32"/>
    <mergeCell ref="W32:Y32"/>
    <mergeCell ref="Z32:AA32"/>
    <mergeCell ref="AE32:AF32"/>
    <mergeCell ref="AE31:AF31"/>
    <mergeCell ref="AG31:AI31"/>
    <mergeCell ref="AJ31:AQ31"/>
    <mergeCell ref="AS31:AT31"/>
    <mergeCell ref="AU31:AV31"/>
    <mergeCell ref="AW31:AX31"/>
    <mergeCell ref="A31:B31"/>
    <mergeCell ref="D31:E31"/>
    <mergeCell ref="F31:G31"/>
    <mergeCell ref="N31:P31"/>
    <mergeCell ref="Q31:S31"/>
    <mergeCell ref="T31:V31"/>
    <mergeCell ref="A34:B34"/>
    <mergeCell ref="D34:E34"/>
    <mergeCell ref="F34:G34"/>
    <mergeCell ref="N34:P34"/>
    <mergeCell ref="Q34:S34"/>
    <mergeCell ref="T34:V34"/>
    <mergeCell ref="W34:Y34"/>
    <mergeCell ref="W33:Y33"/>
    <mergeCell ref="Z33:AA33"/>
    <mergeCell ref="A33:B33"/>
    <mergeCell ref="D33:E33"/>
    <mergeCell ref="F33:G33"/>
    <mergeCell ref="N33:P33"/>
    <mergeCell ref="Q33:S33"/>
    <mergeCell ref="T33:V33"/>
    <mergeCell ref="N35:P35"/>
    <mergeCell ref="Q35:S35"/>
    <mergeCell ref="T35:V35"/>
    <mergeCell ref="W35:Y35"/>
    <mergeCell ref="Z35:AA35"/>
    <mergeCell ref="Z34:AA34"/>
    <mergeCell ref="AU33:AV33"/>
    <mergeCell ref="AW33:AX33"/>
    <mergeCell ref="DA33:DB33"/>
    <mergeCell ref="AE33:AF33"/>
    <mergeCell ref="AG33:AI33"/>
    <mergeCell ref="AJ33:AQ33"/>
    <mergeCell ref="AS33:AT33"/>
    <mergeCell ref="AW34:AX34"/>
    <mergeCell ref="DA34:DB34"/>
    <mergeCell ref="AE34:AF34"/>
    <mergeCell ref="AG34:AI34"/>
    <mergeCell ref="AJ34:AQ34"/>
    <mergeCell ref="AS34:AT34"/>
    <mergeCell ref="AU34:AV34"/>
    <mergeCell ref="DA35:DB35"/>
    <mergeCell ref="AE35:AF35"/>
    <mergeCell ref="AG35:AI35"/>
    <mergeCell ref="AJ35:AQ35"/>
    <mergeCell ref="AG36:AI36"/>
    <mergeCell ref="AJ36:AQ36"/>
    <mergeCell ref="AS36:AT36"/>
    <mergeCell ref="AU36:AV36"/>
    <mergeCell ref="T37:V37"/>
    <mergeCell ref="AW38:AX38"/>
    <mergeCell ref="DA38:DB38"/>
    <mergeCell ref="AW36:AX36"/>
    <mergeCell ref="DA36:DB36"/>
    <mergeCell ref="DA37:DB37"/>
    <mergeCell ref="AU38:AV38"/>
    <mergeCell ref="A36:B36"/>
    <mergeCell ref="D36:E36"/>
    <mergeCell ref="F36:G36"/>
    <mergeCell ref="N36:P36"/>
    <mergeCell ref="Q36:S36"/>
    <mergeCell ref="T36:V36"/>
    <mergeCell ref="W36:Y36"/>
    <mergeCell ref="Z36:AA36"/>
    <mergeCell ref="AE36:AF36"/>
    <mergeCell ref="AS35:AT35"/>
    <mergeCell ref="AU35:AV35"/>
    <mergeCell ref="AW35:AX35"/>
    <mergeCell ref="A35:B35"/>
    <mergeCell ref="D35:E35"/>
    <mergeCell ref="F35:G35"/>
    <mergeCell ref="W39:Y39"/>
    <mergeCell ref="Z39:AA39"/>
    <mergeCell ref="Z38:AA38"/>
    <mergeCell ref="AU37:AV37"/>
    <mergeCell ref="AW37:AX37"/>
    <mergeCell ref="A38:B38"/>
    <mergeCell ref="D38:E38"/>
    <mergeCell ref="F38:G38"/>
    <mergeCell ref="N38:P38"/>
    <mergeCell ref="Q38:S38"/>
    <mergeCell ref="T38:V38"/>
    <mergeCell ref="W38:Y38"/>
    <mergeCell ref="W37:Y37"/>
    <mergeCell ref="Z37:AA37"/>
    <mergeCell ref="AE37:AF37"/>
    <mergeCell ref="AG37:AI37"/>
    <mergeCell ref="AJ37:AQ37"/>
    <mergeCell ref="AS37:AT37"/>
    <mergeCell ref="A37:B37"/>
    <mergeCell ref="D37:E37"/>
    <mergeCell ref="F37:G37"/>
    <mergeCell ref="N37:P37"/>
    <mergeCell ref="Q37:S37"/>
    <mergeCell ref="AE38:AF38"/>
    <mergeCell ref="AG38:AI38"/>
    <mergeCell ref="AJ38:AQ38"/>
    <mergeCell ref="AS38:AT38"/>
    <mergeCell ref="AG40:AI40"/>
    <mergeCell ref="AJ40:AQ40"/>
    <mergeCell ref="AS40:AT40"/>
    <mergeCell ref="AU40:AV40"/>
    <mergeCell ref="AW40:AX40"/>
    <mergeCell ref="DA40:DB40"/>
    <mergeCell ref="DA39:DB39"/>
    <mergeCell ref="A40:B40"/>
    <mergeCell ref="D40:E40"/>
    <mergeCell ref="F40:G40"/>
    <mergeCell ref="N40:P40"/>
    <mergeCell ref="Q40:S40"/>
    <mergeCell ref="T40:V40"/>
    <mergeCell ref="W40:Y40"/>
    <mergeCell ref="Z40:AA40"/>
    <mergeCell ref="AE40:AF40"/>
    <mergeCell ref="AE39:AF39"/>
    <mergeCell ref="AG39:AI39"/>
    <mergeCell ref="AJ39:AQ39"/>
    <mergeCell ref="AS39:AT39"/>
    <mergeCell ref="AU39:AV39"/>
    <mergeCell ref="AW39:AX39"/>
    <mergeCell ref="A39:B39"/>
    <mergeCell ref="D39:E39"/>
    <mergeCell ref="F39:G39"/>
    <mergeCell ref="N39:P39"/>
    <mergeCell ref="Q39:S39"/>
    <mergeCell ref="T39:V39"/>
    <mergeCell ref="AU41:AV41"/>
    <mergeCell ref="AW41:AX41"/>
    <mergeCell ref="DA41:DB41"/>
    <mergeCell ref="A42:B42"/>
    <mergeCell ref="D42:E42"/>
    <mergeCell ref="F42:G42"/>
    <mergeCell ref="N42:P42"/>
    <mergeCell ref="Q42:S42"/>
    <mergeCell ref="T42:V42"/>
    <mergeCell ref="W42:Y42"/>
    <mergeCell ref="W41:Y41"/>
    <mergeCell ref="Z41:AA41"/>
    <mergeCell ref="AE41:AF41"/>
    <mergeCell ref="AG41:AI41"/>
    <mergeCell ref="AJ41:AQ41"/>
    <mergeCell ref="AS41:AT41"/>
    <mergeCell ref="A41:B41"/>
    <mergeCell ref="D41:E41"/>
    <mergeCell ref="F41:G41"/>
    <mergeCell ref="N41:P41"/>
    <mergeCell ref="Q41:S41"/>
    <mergeCell ref="T41:V41"/>
    <mergeCell ref="AW42:AX42"/>
    <mergeCell ref="DA42:DB42"/>
    <mergeCell ref="AE42:AF42"/>
    <mergeCell ref="AG42:AI42"/>
    <mergeCell ref="AJ42:AQ42"/>
    <mergeCell ref="AS42:AT42"/>
    <mergeCell ref="AU42:AV42"/>
    <mergeCell ref="T45:V45"/>
    <mergeCell ref="AG44:AI44"/>
    <mergeCell ref="AJ44:AQ44"/>
    <mergeCell ref="AS44:AT44"/>
    <mergeCell ref="AU44:AV44"/>
    <mergeCell ref="T43:V43"/>
    <mergeCell ref="W43:Y43"/>
    <mergeCell ref="Z43:AA43"/>
    <mergeCell ref="Z42:AA42"/>
    <mergeCell ref="AW44:AX44"/>
    <mergeCell ref="DA44:DB44"/>
    <mergeCell ref="DA43:DB43"/>
    <mergeCell ref="A44:B44"/>
    <mergeCell ref="D44:E44"/>
    <mergeCell ref="F44:G44"/>
    <mergeCell ref="N44:P44"/>
    <mergeCell ref="Q44:S44"/>
    <mergeCell ref="T44:V44"/>
    <mergeCell ref="W44:Y44"/>
    <mergeCell ref="Z44:AA44"/>
    <mergeCell ref="AE44:AF44"/>
    <mergeCell ref="AE43:AF43"/>
    <mergeCell ref="AG43:AI43"/>
    <mergeCell ref="AJ43:AQ43"/>
    <mergeCell ref="AS43:AT43"/>
    <mergeCell ref="AU43:AV43"/>
    <mergeCell ref="AW43:AX43"/>
    <mergeCell ref="A43:B43"/>
    <mergeCell ref="D43:E43"/>
    <mergeCell ref="F43:G43"/>
    <mergeCell ref="N43:P43"/>
    <mergeCell ref="Q43:S43"/>
    <mergeCell ref="DA46:DB46"/>
    <mergeCell ref="AE47:AF47"/>
    <mergeCell ref="A49:AQ49"/>
    <mergeCell ref="AU45:AV45"/>
    <mergeCell ref="AW45:AX45"/>
    <mergeCell ref="DA45:DB45"/>
    <mergeCell ref="A46:G46"/>
    <mergeCell ref="H46:M46"/>
    <mergeCell ref="N46:P46"/>
    <mergeCell ref="Q46:S46"/>
    <mergeCell ref="T46:V46"/>
    <mergeCell ref="W46:Y46"/>
    <mergeCell ref="Z46:AA46"/>
    <mergeCell ref="W45:Y45"/>
    <mergeCell ref="Z45:AA45"/>
    <mergeCell ref="AE45:AF45"/>
    <mergeCell ref="AG45:AI45"/>
    <mergeCell ref="AJ45:AQ45"/>
    <mergeCell ref="AS45:AT45"/>
    <mergeCell ref="A45:B45"/>
    <mergeCell ref="D45:E45"/>
    <mergeCell ref="F45:G45"/>
    <mergeCell ref="N45:P45"/>
    <mergeCell ref="Q45:S45"/>
    <mergeCell ref="A50:AQ52"/>
    <mergeCell ref="A54:AQ54"/>
    <mergeCell ref="A55:O55"/>
    <mergeCell ref="P55:AQ55"/>
    <mergeCell ref="A56:O56"/>
    <mergeCell ref="P56:AQ56"/>
    <mergeCell ref="AE46:AF46"/>
    <mergeCell ref="AG46:AI46"/>
    <mergeCell ref="AW46:AX46"/>
    <mergeCell ref="A57:O57"/>
    <mergeCell ref="P57:AQ57"/>
    <mergeCell ref="A58:F58"/>
    <mergeCell ref="A59:F59"/>
    <mergeCell ref="A61:AI61"/>
    <mergeCell ref="B62:D62"/>
    <mergeCell ref="E62:K62"/>
    <mergeCell ref="L62:Q62"/>
    <mergeCell ref="R62:X62"/>
    <mergeCell ref="Z62:AA62"/>
    <mergeCell ref="AE62:AF62"/>
    <mergeCell ref="AG62:AH62"/>
    <mergeCell ref="B63:D63"/>
    <mergeCell ref="E63:K63"/>
    <mergeCell ref="L63:Q63"/>
    <mergeCell ref="R63:X63"/>
    <mergeCell ref="Y63:AA63"/>
    <mergeCell ref="AB63:AC63"/>
    <mergeCell ref="AE63:AI63"/>
    <mergeCell ref="R66:X66"/>
    <mergeCell ref="AE64:AI64"/>
    <mergeCell ref="B65:D65"/>
    <mergeCell ref="E65:K65"/>
    <mergeCell ref="L65:Q65"/>
    <mergeCell ref="R65:X65"/>
    <mergeCell ref="Y65:AA65"/>
    <mergeCell ref="AB65:AC65"/>
    <mergeCell ref="AE65:AI65"/>
    <mergeCell ref="B64:D64"/>
    <mergeCell ref="E64:K64"/>
    <mergeCell ref="L64:Q64"/>
    <mergeCell ref="R64:X64"/>
    <mergeCell ref="Y64:AA64"/>
    <mergeCell ref="AB64:AC64"/>
  </mergeCells>
  <phoneticPr fontId="26"/>
  <conditionalFormatting sqref="C1:C3 D3:F3 C6:C8 C66:C65544">
    <cfRule type="cellIs" dxfId="14" priority="13" stopIfTrue="1" operator="equal">
      <formula>"土"</formula>
    </cfRule>
    <cfRule type="cellIs" dxfId="13" priority="14" stopIfTrue="1" operator="equal">
      <formula>"日"</formula>
    </cfRule>
  </conditionalFormatting>
  <conditionalFormatting sqref="C11:C48">
    <cfRule type="cellIs" dxfId="12" priority="3" stopIfTrue="1" operator="equal">
      <formula>"土"</formula>
    </cfRule>
    <cfRule type="cellIs" dxfId="11" priority="4" stopIfTrue="1" operator="equal">
      <formula>"日"</formula>
    </cfRule>
  </conditionalFormatting>
  <conditionalFormatting sqref="C15:C45">
    <cfRule type="expression" dxfId="10" priority="5" stopIfTrue="1">
      <formula>NOT(ISERROR(VLOOKUP($A15, 祝日一覧, 2, FALSE)))</formula>
    </cfRule>
  </conditionalFormatting>
  <conditionalFormatting sqref="C4:F5">
    <cfRule type="cellIs" dxfId="8" priority="1" stopIfTrue="1" operator="equal">
      <formula>"土"</formula>
    </cfRule>
    <cfRule type="cellIs" dxfId="7" priority="2" stopIfTrue="1" operator="equal">
      <formula>"日"</formula>
    </cfRule>
  </conditionalFormatting>
  <conditionalFormatting sqref="R4:R7">
    <cfRule type="cellIs" dxfId="6" priority="8" stopIfTrue="1" operator="equal">
      <formula>"土"</formula>
    </cfRule>
    <cfRule type="cellIs" dxfId="5" priority="9" stopIfTrue="1" operator="equal">
      <formula>"日"</formula>
    </cfRule>
  </conditionalFormatting>
  <conditionalFormatting sqref="U10">
    <cfRule type="cellIs" dxfId="4" priority="6" stopIfTrue="1" operator="equal">
      <formula>"土"</formula>
    </cfRule>
    <cfRule type="cellIs" dxfId="3" priority="7" stopIfTrue="1" operator="equal">
      <formula>"日"</formula>
    </cfRule>
  </conditionalFormatting>
  <conditionalFormatting sqref="AD46">
    <cfRule type="cellIs" dxfId="2" priority="10" stopIfTrue="1" operator="greaterThan">
      <formula>45</formula>
    </cfRule>
  </conditionalFormatting>
  <conditionalFormatting sqref="AG46:AI46">
    <cfRule type="cellIs" dxfId="1" priority="11" stopIfTrue="1" operator="equal">
      <formula>"割増残業発生！"</formula>
    </cfRule>
  </conditionalFormatting>
  <conditionalFormatting sqref="AM46">
    <cfRule type="cellIs" dxfId="0" priority="12" stopIfTrue="1" operator="greaterThan">
      <formula>$AL$47</formula>
    </cfRule>
  </conditionalFormatting>
  <dataValidations count="2">
    <dataValidation type="list" operator="equal" allowBlank="1" showErrorMessage="1" sqref="AG15:AI45" xr:uid="{B45861C3-D871-4499-86FD-D678905C54D2}">
      <formula1>$R$4:$R$9</formula1>
    </dataValidation>
    <dataValidation type="list" allowBlank="1" showInputMessage="1" showErrorMessage="1" sqref="W10" xr:uid="{0B40515B-BD98-4292-8A2C-5E93FBD9FB60}">
      <formula1>"0:01"</formula1>
    </dataValidation>
  </dataValidations>
  <printOptions verticalCentered="1"/>
  <pageMargins left="0.78749999999999998" right="0" top="0" bottom="0" header="0.51180555555555551" footer="0.51180555555555551"/>
  <pageSetup paperSize="9" scale="49" firstPageNumber="0" orientation="portrait" horizontalDpi="300" verticalDpi="300" r:id="rId1"/>
  <headerFooter alignWithMargins="0"/>
  <colBreaks count="1" manualBreakCount="1">
    <brk id="43" max="66"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F5F55503-74FE-42BB-AD04-81A29C59EC73}">
            <xm:f>COUNTIF(休日一覧!$A$1:$A$28,A15)=1</xm:f>
            <x14:dxf>
              <fill>
                <patternFill>
                  <bgColor rgb="FFFF0000"/>
                </patternFill>
              </fill>
            </x14:dxf>
          </x14:cfRule>
          <xm:sqref>A15:B45</xm:sqref>
        </x14:conditionalFormatting>
        <x14:conditionalFormatting xmlns:xm="http://schemas.microsoft.com/office/excel/2006/main">
          <x14:cfRule type="expression" priority="15" id="{5841B9B3-EBE2-43C2-9D60-2D7321BA472F}">
            <xm:f>COUNTIF(休日一覧!$A$1:$A$28,A15)=1</xm:f>
            <x14:dxf>
              <fill>
                <patternFill>
                  <bgColor rgb="FFFF0000"/>
                </patternFill>
              </fill>
            </x14:dxf>
          </x14:cfRule>
          <xm:sqref>C15:C45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499984740745262"/>
  </sheetPr>
  <dimension ref="A1:E77"/>
  <sheetViews>
    <sheetView zoomScale="80" zoomScaleNormal="80" zoomScaleSheetLayoutView="140" workbookViewId="0"/>
  </sheetViews>
  <sheetFormatPr defaultColWidth="9.375" defaultRowHeight="13.5"/>
  <cols>
    <col min="1" max="1" width="12.875" style="1" customWidth="1"/>
    <col min="2" max="2" width="24.375" style="1" customWidth="1"/>
    <col min="3" max="4" width="9.375" style="1"/>
    <col min="5" max="5" width="15.625" style="1" bestFit="1" customWidth="1"/>
    <col min="6" max="16384" width="9.375" style="1"/>
  </cols>
  <sheetData>
    <row r="1" spans="1:5">
      <c r="A1" s="130">
        <v>2025</v>
      </c>
      <c r="B1" s="130"/>
      <c r="C1" s="1" t="s">
        <v>40</v>
      </c>
    </row>
    <row r="2" spans="1:5">
      <c r="A2" s="131">
        <v>45658</v>
      </c>
      <c r="B2" s="132" t="s">
        <v>35</v>
      </c>
    </row>
    <row r="3" spans="1:5">
      <c r="A3" s="131">
        <v>45659</v>
      </c>
      <c r="B3" s="132" t="s">
        <v>213</v>
      </c>
    </row>
    <row r="4" spans="1:5">
      <c r="A4" s="131">
        <v>45660</v>
      </c>
      <c r="B4" s="132" t="s">
        <v>213</v>
      </c>
    </row>
    <row r="5" spans="1:5">
      <c r="A5" s="131"/>
      <c r="B5" s="132"/>
      <c r="E5" s="134"/>
    </row>
    <row r="6" spans="1:5">
      <c r="A6" s="131">
        <v>45670</v>
      </c>
      <c r="B6" s="132" t="s">
        <v>36</v>
      </c>
      <c r="E6" s="134"/>
    </row>
    <row r="7" spans="1:5">
      <c r="A7" s="131">
        <v>45699</v>
      </c>
      <c r="B7" s="132" t="s">
        <v>37</v>
      </c>
    </row>
    <row r="8" spans="1:5">
      <c r="A8" s="131">
        <v>45711</v>
      </c>
      <c r="B8" s="132" t="s">
        <v>32</v>
      </c>
    </row>
    <row r="9" spans="1:5">
      <c r="A9" s="131">
        <v>45712</v>
      </c>
      <c r="B9" s="132" t="s">
        <v>222</v>
      </c>
    </row>
    <row r="10" spans="1:5">
      <c r="A10" s="131">
        <v>45736</v>
      </c>
      <c r="B10" s="132" t="s">
        <v>38</v>
      </c>
    </row>
    <row r="11" spans="1:5">
      <c r="A11" s="131">
        <v>45776</v>
      </c>
      <c r="B11" s="132" t="s">
        <v>28</v>
      </c>
    </row>
    <row r="12" spans="1:5">
      <c r="A12" s="131">
        <v>45780</v>
      </c>
      <c r="B12" s="132" t="s">
        <v>220</v>
      </c>
      <c r="E12" s="134"/>
    </row>
    <row r="13" spans="1:5">
      <c r="A13" s="131">
        <v>45781</v>
      </c>
      <c r="B13" s="132" t="s">
        <v>216</v>
      </c>
      <c r="E13" s="134"/>
    </row>
    <row r="14" spans="1:5">
      <c r="A14" s="131">
        <v>45782</v>
      </c>
      <c r="B14" s="132" t="s">
        <v>221</v>
      </c>
      <c r="E14" s="134"/>
    </row>
    <row r="15" spans="1:5">
      <c r="A15" s="131">
        <v>45783</v>
      </c>
      <c r="B15" s="132" t="s">
        <v>222</v>
      </c>
      <c r="E15" s="134"/>
    </row>
    <row r="16" spans="1:5">
      <c r="A16" s="131">
        <v>45859</v>
      </c>
      <c r="B16" s="132" t="s">
        <v>29</v>
      </c>
      <c r="E16" s="134"/>
    </row>
    <row r="17" spans="1:5">
      <c r="A17" s="131">
        <v>45880</v>
      </c>
      <c r="B17" s="132" t="s">
        <v>217</v>
      </c>
      <c r="E17" s="134"/>
    </row>
    <row r="18" spans="1:5">
      <c r="A18" s="131">
        <v>45915</v>
      </c>
      <c r="B18" s="132" t="s">
        <v>30</v>
      </c>
      <c r="E18" s="134"/>
    </row>
    <row r="19" spans="1:5">
      <c r="A19" s="131">
        <v>45923</v>
      </c>
      <c r="B19" s="132" t="s">
        <v>218</v>
      </c>
      <c r="E19" s="134"/>
    </row>
    <row r="20" spans="1:5" ht="18.75" customHeight="1">
      <c r="A20" s="131">
        <v>45943</v>
      </c>
      <c r="B20" s="132" t="s">
        <v>39</v>
      </c>
      <c r="E20" s="134"/>
    </row>
    <row r="21" spans="1:5">
      <c r="A21" s="131">
        <v>45964</v>
      </c>
      <c r="B21" s="132" t="s">
        <v>219</v>
      </c>
      <c r="E21" s="134"/>
    </row>
    <row r="22" spans="1:5">
      <c r="A22" s="131">
        <v>45984</v>
      </c>
      <c r="B22" s="132" t="s">
        <v>31</v>
      </c>
      <c r="E22" s="134"/>
    </row>
    <row r="23" spans="1:5">
      <c r="A23" s="131">
        <v>45985</v>
      </c>
      <c r="B23" s="132" t="s">
        <v>222</v>
      </c>
      <c r="E23" s="134"/>
    </row>
    <row r="24" spans="1:5">
      <c r="A24" s="131"/>
      <c r="B24" s="132"/>
      <c r="E24" s="134"/>
    </row>
    <row r="25" spans="1:5">
      <c r="A25" s="131"/>
      <c r="B25" s="132"/>
      <c r="E25" s="134"/>
    </row>
    <row r="26" spans="1:5">
      <c r="A26" s="131"/>
      <c r="B26" s="132"/>
      <c r="E26" s="134"/>
    </row>
    <row r="27" spans="1:5">
      <c r="A27" s="131"/>
      <c r="B27" s="132"/>
      <c r="E27" s="134"/>
    </row>
    <row r="28" spans="1:5">
      <c r="A28" s="130"/>
      <c r="B28" s="130"/>
      <c r="E28" s="134"/>
    </row>
    <row r="29" spans="1:5">
      <c r="A29" s="130">
        <v>2026</v>
      </c>
      <c r="B29" s="133"/>
      <c r="E29" s="134"/>
    </row>
    <row r="30" spans="1:5">
      <c r="A30" s="131">
        <v>46023</v>
      </c>
      <c r="B30" s="132" t="s">
        <v>35</v>
      </c>
    </row>
    <row r="31" spans="1:5">
      <c r="A31" s="131">
        <v>46024</v>
      </c>
      <c r="B31" s="132" t="s">
        <v>213</v>
      </c>
    </row>
    <row r="32" spans="1:5">
      <c r="A32" s="131">
        <v>46025</v>
      </c>
      <c r="B32" s="132" t="s">
        <v>213</v>
      </c>
    </row>
    <row r="33" spans="1:2">
      <c r="A33" s="131"/>
      <c r="B33" s="132"/>
    </row>
    <row r="34" spans="1:2">
      <c r="A34" s="131"/>
      <c r="B34" s="132"/>
    </row>
    <row r="35" spans="1:2">
      <c r="A35" s="131">
        <v>46034</v>
      </c>
      <c r="B35" s="132" t="s">
        <v>36</v>
      </c>
    </row>
    <row r="36" spans="1:2">
      <c r="A36" s="131">
        <v>46064</v>
      </c>
      <c r="B36" s="132" t="s">
        <v>37</v>
      </c>
    </row>
    <row r="37" spans="1:2">
      <c r="A37" s="131">
        <v>46076</v>
      </c>
      <c r="B37" s="132" t="s">
        <v>32</v>
      </c>
    </row>
    <row r="38" spans="1:2">
      <c r="A38" s="131">
        <v>46101</v>
      </c>
      <c r="B38" s="132" t="s">
        <v>38</v>
      </c>
    </row>
    <row r="39" spans="1:2">
      <c r="A39" s="131">
        <v>46141</v>
      </c>
      <c r="B39" s="132" t="s">
        <v>28</v>
      </c>
    </row>
    <row r="40" spans="1:2">
      <c r="A40" s="131">
        <v>46145</v>
      </c>
      <c r="B40" s="132" t="s">
        <v>220</v>
      </c>
    </row>
    <row r="41" spans="1:2">
      <c r="A41" s="131">
        <v>46146</v>
      </c>
      <c r="B41" s="132" t="s">
        <v>216</v>
      </c>
    </row>
    <row r="42" spans="1:2">
      <c r="A42" s="131">
        <v>46147</v>
      </c>
      <c r="B42" s="132" t="s">
        <v>221</v>
      </c>
    </row>
    <row r="43" spans="1:2">
      <c r="A43" s="131">
        <v>46148</v>
      </c>
      <c r="B43" s="132" t="s">
        <v>222</v>
      </c>
    </row>
    <row r="44" spans="1:2">
      <c r="A44" s="131">
        <v>46223</v>
      </c>
      <c r="B44" s="132" t="s">
        <v>29</v>
      </c>
    </row>
    <row r="45" spans="1:2">
      <c r="A45" s="131">
        <v>46245</v>
      </c>
      <c r="B45" s="132" t="s">
        <v>217</v>
      </c>
    </row>
    <row r="46" spans="1:2">
      <c r="A46" s="131">
        <v>46286</v>
      </c>
      <c r="B46" s="132" t="s">
        <v>30</v>
      </c>
    </row>
    <row r="47" spans="1:2">
      <c r="A47" s="131">
        <v>46287</v>
      </c>
      <c r="B47" s="132" t="s">
        <v>223</v>
      </c>
    </row>
    <row r="48" spans="1:2">
      <c r="A48" s="131">
        <v>46288</v>
      </c>
      <c r="B48" s="132" t="s">
        <v>218</v>
      </c>
    </row>
    <row r="49" spans="1:5" ht="18.75" customHeight="1">
      <c r="A49" s="131">
        <v>46307</v>
      </c>
      <c r="B49" s="132" t="s">
        <v>39</v>
      </c>
    </row>
    <row r="50" spans="1:5">
      <c r="A50" s="131">
        <v>46329</v>
      </c>
      <c r="B50" s="132" t="s">
        <v>219</v>
      </c>
      <c r="E50" s="134"/>
    </row>
    <row r="51" spans="1:5">
      <c r="A51" s="131">
        <v>46349</v>
      </c>
      <c r="B51" s="132" t="s">
        <v>31</v>
      </c>
      <c r="E51" s="134"/>
    </row>
    <row r="52" spans="1:5">
      <c r="A52" s="131"/>
      <c r="B52" s="132"/>
      <c r="E52" s="134"/>
    </row>
    <row r="53" spans="1:5">
      <c r="A53" s="131"/>
      <c r="B53" s="132"/>
    </row>
    <row r="54" spans="1:5">
      <c r="A54" s="131"/>
      <c r="B54" s="132"/>
    </row>
    <row r="55" spans="1:5">
      <c r="A55" s="131"/>
      <c r="B55" s="132"/>
    </row>
    <row r="56" spans="1:5">
      <c r="A56" s="130">
        <v>2027</v>
      </c>
      <c r="B56" s="133"/>
      <c r="E56" s="134"/>
    </row>
    <row r="57" spans="1:5">
      <c r="A57" s="131">
        <v>46388</v>
      </c>
      <c r="B57" s="132" t="s">
        <v>35</v>
      </c>
    </row>
    <row r="58" spans="1:5">
      <c r="A58" s="131">
        <v>46389</v>
      </c>
      <c r="B58" s="132" t="s">
        <v>213</v>
      </c>
    </row>
    <row r="59" spans="1:5">
      <c r="A59" s="131">
        <v>46390</v>
      </c>
      <c r="B59" s="132" t="s">
        <v>213</v>
      </c>
    </row>
    <row r="60" spans="1:5">
      <c r="A60" s="131"/>
      <c r="B60" s="132"/>
    </row>
    <row r="61" spans="1:5">
      <c r="A61" s="131"/>
      <c r="B61" s="132"/>
    </row>
    <row r="62" spans="1:5">
      <c r="A62" s="131">
        <v>46398</v>
      </c>
      <c r="B62" s="132" t="s">
        <v>36</v>
      </c>
    </row>
    <row r="63" spans="1:5">
      <c r="A63" s="131">
        <v>46429</v>
      </c>
      <c r="B63" s="132" t="s">
        <v>37</v>
      </c>
    </row>
    <row r="64" spans="1:5">
      <c r="A64" s="131">
        <v>46441</v>
      </c>
      <c r="B64" s="132" t="s">
        <v>32</v>
      </c>
    </row>
    <row r="65" spans="1:2">
      <c r="A65" s="131">
        <v>46467</v>
      </c>
      <c r="B65" s="132" t="s">
        <v>38</v>
      </c>
    </row>
    <row r="66" spans="1:2">
      <c r="A66" s="131">
        <v>46468</v>
      </c>
      <c r="B66" s="132" t="s">
        <v>222</v>
      </c>
    </row>
    <row r="67" spans="1:2">
      <c r="A67" s="131">
        <v>46506</v>
      </c>
      <c r="B67" s="132" t="s">
        <v>28</v>
      </c>
    </row>
    <row r="68" spans="1:2">
      <c r="A68" s="131">
        <v>46510</v>
      </c>
      <c r="B68" s="132" t="s">
        <v>220</v>
      </c>
    </row>
    <row r="69" spans="1:2">
      <c r="A69" s="131">
        <v>46511</v>
      </c>
      <c r="B69" s="132" t="s">
        <v>216</v>
      </c>
    </row>
    <row r="70" spans="1:2">
      <c r="A70" s="131">
        <v>46512</v>
      </c>
      <c r="B70" s="132" t="s">
        <v>221</v>
      </c>
    </row>
    <row r="71" spans="1:2">
      <c r="A71" s="131">
        <v>46587</v>
      </c>
      <c r="B71" s="132" t="s">
        <v>29</v>
      </c>
    </row>
    <row r="72" spans="1:2">
      <c r="A72" s="131">
        <v>46610</v>
      </c>
      <c r="B72" s="132" t="s">
        <v>217</v>
      </c>
    </row>
    <row r="73" spans="1:2">
      <c r="A73" s="131">
        <v>46650</v>
      </c>
      <c r="B73" s="132" t="s">
        <v>30</v>
      </c>
    </row>
    <row r="74" spans="1:2">
      <c r="A74" s="131">
        <v>46653</v>
      </c>
      <c r="B74" s="132" t="s">
        <v>218</v>
      </c>
    </row>
    <row r="75" spans="1:2">
      <c r="A75" s="131">
        <v>46671</v>
      </c>
      <c r="B75" s="132" t="s">
        <v>39</v>
      </c>
    </row>
    <row r="76" spans="1:2" ht="18.75" customHeight="1">
      <c r="A76" s="131">
        <v>46694</v>
      </c>
      <c r="B76" s="132" t="s">
        <v>219</v>
      </c>
    </row>
    <row r="77" spans="1:2">
      <c r="A77" s="131">
        <v>46714</v>
      </c>
      <c r="B77" s="132" t="s">
        <v>31</v>
      </c>
    </row>
  </sheetData>
  <sheetProtection selectLockedCells="1" selectUnlockedCells="1"/>
  <phoneticPr fontId="17"/>
  <pageMargins left="0.7" right="0.7" top="0.75" bottom="0.75" header="0.51180555555555551" footer="0.51180555555555551"/>
  <pageSetup paperSize="9" scale="83"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499984740745262"/>
  </sheetPr>
  <dimension ref="A1:C29"/>
  <sheetViews>
    <sheetView showGridLines="0" workbookViewId="0"/>
  </sheetViews>
  <sheetFormatPr defaultRowHeight="13.5"/>
  <cols>
    <col min="1" max="1" width="12" bestFit="1" customWidth="1"/>
    <col min="2" max="2" width="61.75" bestFit="1" customWidth="1"/>
  </cols>
  <sheetData>
    <row r="1" spans="1:2">
      <c r="A1" s="107" t="s">
        <v>166</v>
      </c>
      <c r="B1" s="108" t="s">
        <v>167</v>
      </c>
    </row>
    <row r="2" spans="1:2" ht="16.5">
      <c r="A2" s="99">
        <v>43817</v>
      </c>
      <c r="B2" s="102" t="s">
        <v>46</v>
      </c>
    </row>
    <row r="3" spans="1:2" ht="16.5">
      <c r="A3" s="100"/>
      <c r="B3" s="100" t="s">
        <v>47</v>
      </c>
    </row>
    <row r="4" spans="1:2" ht="16.5">
      <c r="A4" s="100"/>
      <c r="B4" s="100" t="s">
        <v>52</v>
      </c>
    </row>
    <row r="5" spans="1:2" ht="16.5">
      <c r="A5" s="101"/>
      <c r="B5" s="101" t="s">
        <v>53</v>
      </c>
    </row>
    <row r="6" spans="1:2" ht="16.5">
      <c r="A6" s="103">
        <v>43915</v>
      </c>
      <c r="B6" s="104" t="s">
        <v>54</v>
      </c>
    </row>
    <row r="7" spans="1:2" ht="16.5">
      <c r="A7" s="99">
        <v>44081</v>
      </c>
      <c r="B7" s="102" t="s">
        <v>55</v>
      </c>
    </row>
    <row r="8" spans="1:2" ht="16.5">
      <c r="A8" s="100"/>
      <c r="B8" s="100" t="s">
        <v>56</v>
      </c>
    </row>
    <row r="9" spans="1:2" ht="16.5">
      <c r="A9" s="100"/>
      <c r="B9" s="100" t="s">
        <v>63</v>
      </c>
    </row>
    <row r="10" spans="1:2" ht="16.5">
      <c r="A10" s="100"/>
      <c r="B10" s="100" t="s">
        <v>64</v>
      </c>
    </row>
    <row r="11" spans="1:2" ht="16.5">
      <c r="A11" s="100"/>
      <c r="B11" s="100" t="s">
        <v>65</v>
      </c>
    </row>
    <row r="12" spans="1:2" ht="16.5">
      <c r="A12" s="100"/>
      <c r="B12" s="100" t="s">
        <v>66</v>
      </c>
    </row>
    <row r="13" spans="1:2" ht="16.5">
      <c r="A13" s="101"/>
      <c r="B13" s="101" t="s">
        <v>68</v>
      </c>
    </row>
    <row r="14" spans="1:2" ht="16.5">
      <c r="A14" s="105">
        <v>44200</v>
      </c>
      <c r="B14" s="106" t="s">
        <v>73</v>
      </c>
    </row>
    <row r="15" spans="1:2" ht="16.5">
      <c r="A15" s="101"/>
      <c r="B15" s="101" t="s">
        <v>74</v>
      </c>
    </row>
    <row r="16" spans="1:2" ht="16.5">
      <c r="A16" s="103">
        <v>44562</v>
      </c>
      <c r="B16" s="104" t="s">
        <v>87</v>
      </c>
    </row>
    <row r="17" spans="1:3" ht="16.5">
      <c r="A17" s="103">
        <v>45170</v>
      </c>
      <c r="B17" s="104" t="s">
        <v>165</v>
      </c>
    </row>
    <row r="18" spans="1:3" ht="16.5">
      <c r="A18" s="99">
        <v>45245</v>
      </c>
      <c r="B18" s="102" t="s">
        <v>164</v>
      </c>
    </row>
    <row r="19" spans="1:3" ht="16.5">
      <c r="B19" s="100" t="s">
        <v>168</v>
      </c>
    </row>
    <row r="20" spans="1:3" ht="16.5">
      <c r="B20" s="100" t="s">
        <v>170</v>
      </c>
    </row>
    <row r="21" spans="1:3" ht="16.5">
      <c r="B21" s="100" t="s">
        <v>172</v>
      </c>
    </row>
    <row r="22" spans="1:3" ht="16.5">
      <c r="A22" s="101"/>
      <c r="B22" s="101" t="s">
        <v>169</v>
      </c>
    </row>
    <row r="23" spans="1:3" ht="16.5">
      <c r="A23" s="99">
        <v>45280</v>
      </c>
      <c r="B23" s="102" t="s">
        <v>194</v>
      </c>
    </row>
    <row r="24" spans="1:3" ht="16.5">
      <c r="B24" s="100" t="s">
        <v>195</v>
      </c>
    </row>
    <row r="25" spans="1:3" ht="16.5">
      <c r="B25" s="100" t="s">
        <v>196</v>
      </c>
    </row>
    <row r="26" spans="1:3" ht="16.5">
      <c r="B26" s="100" t="s">
        <v>197</v>
      </c>
      <c r="C26" s="125"/>
    </row>
    <row r="27" spans="1:3" ht="16.5">
      <c r="B27" s="100" t="s">
        <v>198</v>
      </c>
      <c r="C27" s="125"/>
    </row>
    <row r="28" spans="1:3" ht="16.5">
      <c r="B28" s="100" t="s">
        <v>199</v>
      </c>
      <c r="C28" s="125"/>
    </row>
    <row r="29" spans="1:3" ht="16.5">
      <c r="A29" s="101"/>
      <c r="B29" s="101" t="s">
        <v>200</v>
      </c>
    </row>
  </sheetData>
  <phoneticPr fontId="2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B8602-C174-4162-90FE-468DFA2AADFA}">
  <sheetPr codeName="Sheet6">
    <tabColor theme="0" tint="-0.499984740745262"/>
  </sheetPr>
  <dimension ref="A1:M154"/>
  <sheetViews>
    <sheetView workbookViewId="0"/>
  </sheetViews>
  <sheetFormatPr defaultRowHeight="13.5"/>
  <sheetData>
    <row r="1" spans="1:11" ht="18">
      <c r="A1" s="65" t="s">
        <v>111</v>
      </c>
    </row>
    <row r="2" spans="1:11" ht="15.75">
      <c r="A2" s="60"/>
    </row>
    <row r="3" spans="1:11" s="72" customFormat="1" ht="15.75">
      <c r="A3" s="71" t="s">
        <v>128</v>
      </c>
    </row>
    <row r="4" spans="1:11" s="72" customFormat="1" ht="15.75">
      <c r="A4" s="71" t="s">
        <v>129</v>
      </c>
    </row>
    <row r="7" spans="1:11">
      <c r="A7" s="62" t="s">
        <v>114</v>
      </c>
      <c r="B7" s="310" t="s">
        <v>113</v>
      </c>
      <c r="C7" s="310"/>
      <c r="G7" s="62" t="s">
        <v>114</v>
      </c>
      <c r="I7" s="309" t="s">
        <v>112</v>
      </c>
      <c r="J7" s="309"/>
      <c r="K7" s="309"/>
    </row>
    <row r="25" spans="1:5" s="72" customFormat="1" ht="15.75">
      <c r="A25" s="71" t="s">
        <v>130</v>
      </c>
    </row>
    <row r="26" spans="1:5" ht="15.75">
      <c r="A26" s="61"/>
    </row>
    <row r="28" spans="1:5">
      <c r="A28" s="62" t="s">
        <v>115</v>
      </c>
      <c r="D28" s="310" t="s">
        <v>113</v>
      </c>
      <c r="E28" s="309"/>
    </row>
    <row r="35" spans="1:13">
      <c r="A35" s="62" t="s">
        <v>115</v>
      </c>
      <c r="G35" s="309" t="s">
        <v>112</v>
      </c>
      <c r="H35" s="309"/>
    </row>
    <row r="43" spans="1:13">
      <c r="A43" s="62" t="s">
        <v>127</v>
      </c>
    </row>
    <row r="44" spans="1:13">
      <c r="A44" t="s">
        <v>116</v>
      </c>
      <c r="E44" s="64" t="s">
        <v>86</v>
      </c>
      <c r="F44" s="69">
        <v>19</v>
      </c>
      <c r="G44" s="69">
        <v>20</v>
      </c>
      <c r="H44" s="69">
        <v>21</v>
      </c>
      <c r="I44" s="69">
        <v>22</v>
      </c>
      <c r="J44" s="69">
        <v>23</v>
      </c>
      <c r="K44" s="69">
        <v>24</v>
      </c>
      <c r="L44" s="69">
        <v>25</v>
      </c>
      <c r="M44" s="69">
        <v>26</v>
      </c>
    </row>
    <row r="45" spans="1:13">
      <c r="A45" t="s">
        <v>117</v>
      </c>
      <c r="E45" s="68" t="s">
        <v>123</v>
      </c>
      <c r="I45" s="63" t="s">
        <v>121</v>
      </c>
    </row>
    <row r="46" spans="1:13">
      <c r="A46" t="s">
        <v>118</v>
      </c>
      <c r="E46" s="66" t="s">
        <v>119</v>
      </c>
      <c r="J46" s="311" t="s">
        <v>120</v>
      </c>
      <c r="K46" s="311"/>
      <c r="L46" s="311"/>
      <c r="M46" s="311"/>
    </row>
    <row r="47" spans="1:13">
      <c r="E47" s="67" t="s">
        <v>122</v>
      </c>
      <c r="F47" s="70"/>
      <c r="G47" s="312" t="s">
        <v>124</v>
      </c>
      <c r="H47" s="312"/>
      <c r="I47" s="312"/>
      <c r="J47" s="312"/>
      <c r="K47" s="312"/>
      <c r="L47" s="312"/>
      <c r="M47" s="312"/>
    </row>
    <row r="48" spans="1:13">
      <c r="E48" s="58" t="s">
        <v>125</v>
      </c>
      <c r="G48" s="313" t="s">
        <v>126</v>
      </c>
      <c r="H48" s="313"/>
      <c r="J48" s="313" t="s">
        <v>120</v>
      </c>
      <c r="K48" s="313"/>
      <c r="L48" s="313"/>
      <c r="M48" s="313"/>
    </row>
    <row r="51" spans="1:1" s="72" customFormat="1" ht="15.75">
      <c r="A51" s="73" t="s">
        <v>134</v>
      </c>
    </row>
    <row r="54" spans="1:1">
      <c r="A54" t="s">
        <v>131</v>
      </c>
    </row>
    <row r="55" spans="1:1">
      <c r="A55" t="s">
        <v>132</v>
      </c>
    </row>
    <row r="62" spans="1:1" s="72" customFormat="1" ht="15.75">
      <c r="A62" s="71" t="s">
        <v>135</v>
      </c>
    </row>
    <row r="63" spans="1:1">
      <c r="A63" t="s">
        <v>133</v>
      </c>
    </row>
    <row r="89" spans="1:5" s="72" customFormat="1" ht="15.75">
      <c r="A89" s="74" t="s">
        <v>137</v>
      </c>
    </row>
    <row r="91" spans="1:5">
      <c r="A91" s="62" t="s">
        <v>136</v>
      </c>
      <c r="D91" s="310" t="s">
        <v>113</v>
      </c>
      <c r="E91" s="309"/>
    </row>
    <row r="98" spans="1:7">
      <c r="A98" s="62" t="s">
        <v>136</v>
      </c>
      <c r="D98" s="310" t="s">
        <v>112</v>
      </c>
      <c r="E98" s="309"/>
    </row>
    <row r="104" spans="1:7" s="129" customFormat="1" ht="15.75">
      <c r="A104" s="71" t="s">
        <v>201</v>
      </c>
      <c r="B104" s="72"/>
      <c r="C104" s="72"/>
      <c r="D104" s="72"/>
      <c r="E104" s="72"/>
      <c r="F104" s="72"/>
      <c r="G104" s="72"/>
    </row>
    <row r="106" spans="1:7">
      <c r="A106" s="62" t="s">
        <v>202</v>
      </c>
      <c r="F106" s="309" t="s">
        <v>113</v>
      </c>
      <c r="G106" s="309"/>
    </row>
    <row r="114" spans="1:8">
      <c r="A114" s="128" t="s">
        <v>203</v>
      </c>
      <c r="F114" s="314" t="s">
        <v>204</v>
      </c>
      <c r="G114" s="314"/>
      <c r="H114" s="126"/>
    </row>
    <row r="121" spans="1:8" s="129" customFormat="1" ht="15.75">
      <c r="A121" s="71" t="s">
        <v>205</v>
      </c>
      <c r="B121" s="71"/>
      <c r="C121" s="71"/>
      <c r="D121" s="71"/>
      <c r="E121" s="71"/>
    </row>
    <row r="124" spans="1:8">
      <c r="A124" s="127" t="s">
        <v>206</v>
      </c>
    </row>
    <row r="126" spans="1:8">
      <c r="A126" s="309" t="s">
        <v>207</v>
      </c>
      <c r="B126" s="309"/>
      <c r="D126" s="309" t="s">
        <v>208</v>
      </c>
      <c r="E126" s="309"/>
    </row>
    <row r="138" spans="1:9" s="129" customFormat="1" ht="15.75">
      <c r="A138" s="71" t="s">
        <v>212</v>
      </c>
      <c r="B138" s="73"/>
      <c r="C138" s="73"/>
      <c r="D138" s="73"/>
      <c r="E138" s="73"/>
      <c r="F138" s="73"/>
      <c r="G138" s="73"/>
      <c r="H138" s="73"/>
      <c r="I138" s="73"/>
    </row>
    <row r="141" spans="1:9">
      <c r="A141" t="s">
        <v>209</v>
      </c>
    </row>
    <row r="154" spans="1:1" s="72" customFormat="1" ht="15.75">
      <c r="A154" s="71" t="s">
        <v>210</v>
      </c>
    </row>
  </sheetData>
  <mergeCells count="14">
    <mergeCell ref="F114:G114"/>
    <mergeCell ref="F106:G106"/>
    <mergeCell ref="A126:B126"/>
    <mergeCell ref="D126:E126"/>
    <mergeCell ref="B7:C7"/>
    <mergeCell ref="I7:K7"/>
    <mergeCell ref="D28:E28"/>
    <mergeCell ref="G35:H35"/>
    <mergeCell ref="D98:E98"/>
    <mergeCell ref="J46:M46"/>
    <mergeCell ref="G47:M47"/>
    <mergeCell ref="J48:M48"/>
    <mergeCell ref="G48:H48"/>
    <mergeCell ref="D91:E91"/>
  </mergeCells>
  <phoneticPr fontId="2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勤務表</vt:lpstr>
      <vt:lpstr>記入例</vt:lpstr>
      <vt:lpstr>休日一覧</vt:lpstr>
      <vt:lpstr>更新箇所</vt:lpstr>
      <vt:lpstr>改修内容</vt:lpstr>
      <vt:lpstr>記入例!a</vt:lpstr>
      <vt:lpstr>勤務表!a</vt:lpstr>
      <vt:lpstr>記入例!Print_Area</vt:lpstr>
      <vt:lpstr>勤務表!Print_Area</vt:lpstr>
      <vt:lpstr>記入例!時間初期値</vt:lpstr>
      <vt:lpstr>時間初期値</vt:lpstr>
      <vt:lpstr>祝日リスト</vt:lpstr>
      <vt:lpstr>祝日一覧</vt:lpstr>
      <vt:lpstr>記入例!所定労働時間</vt:lpstr>
      <vt:lpstr>勤務表!所定労働時間</vt:lpstr>
      <vt:lpstr>記入例!深夜境界</vt:lpstr>
      <vt:lpstr>深夜境界</vt:lpstr>
      <vt:lpstr>記入例!深夜境界朝</vt:lpstr>
      <vt:lpstr>勤務表!深夜境界朝</vt:lpstr>
      <vt:lpstr>記入例!深夜境界夜</vt:lpstr>
      <vt:lpstr>勤務表!深夜境界夜</vt:lpstr>
      <vt:lpstr>記入例!深夜境界翌朝</vt:lpstr>
      <vt:lpstr>勤務表!深夜境界翌朝</vt:lpstr>
      <vt:lpstr>記入例!深夜境界翌夜</vt:lpstr>
      <vt:lpstr>勤務表!深夜境界翌夜</vt:lpstr>
      <vt:lpstr>記入例!法定休日出勤境</vt:lpstr>
      <vt:lpstr>法定休日出勤境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今野晴彦</dc:creator>
  <cp:lastModifiedBy>晴彦 今野</cp:lastModifiedBy>
  <cp:lastPrinted>2023-10-30T08:15:50Z</cp:lastPrinted>
  <dcterms:created xsi:type="dcterms:W3CDTF">2018-05-31T21:20:43Z</dcterms:created>
  <dcterms:modified xsi:type="dcterms:W3CDTF">2025-03-03T00:50:04Z</dcterms:modified>
</cp:coreProperties>
</file>